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ranus\Buget\"/>
    </mc:Choice>
  </mc:AlternateContent>
  <xr:revisionPtr revIDLastSave="0" documentId="13_ncr:1_{CD1A3727-777C-40A6-A73B-3318AA61E603}"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venituri!$A$2:$F$90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4" i="2" l="1"/>
  <c r="M112" i="2"/>
  <c r="I30" i="2"/>
  <c r="J30" i="2" s="1"/>
  <c r="I220" i="2"/>
  <c r="J220" i="2" s="1"/>
  <c r="G197" i="2"/>
  <c r="I197" i="2" s="1"/>
  <c r="F110" i="2"/>
  <c r="F119" i="2"/>
  <c r="F118" i="2" s="1"/>
  <c r="F150" i="2"/>
  <c r="F149" i="2" s="1"/>
  <c r="F147" i="2"/>
  <c r="F146" i="2" s="1"/>
  <c r="E147" i="2"/>
  <c r="E146" i="2" s="1"/>
  <c r="F135" i="2"/>
  <c r="E135" i="2"/>
  <c r="E134" i="2" s="1"/>
  <c r="E110" i="2"/>
  <c r="E109" i="2" s="1"/>
  <c r="E150" i="2"/>
  <c r="E149" i="2" s="1"/>
  <c r="E119" i="2"/>
  <c r="E118" i="2" s="1"/>
  <c r="F131" i="2"/>
  <c r="F130" i="2" s="1"/>
  <c r="E131" i="2"/>
  <c r="E130" i="2" s="1"/>
  <c r="D150" i="2"/>
  <c r="D147" i="2"/>
  <c r="D119" i="2"/>
  <c r="D135" i="2"/>
  <c r="D134" i="2" s="1"/>
  <c r="D133" i="2" s="1"/>
  <c r="D131" i="2"/>
  <c r="D110" i="2"/>
  <c r="D109" i="2" s="1"/>
  <c r="I306" i="2"/>
  <c r="J306" i="2" s="1"/>
  <c r="K305" i="2"/>
  <c r="H305" i="2"/>
  <c r="G305" i="2"/>
  <c r="I305" i="2" s="1"/>
  <c r="F305" i="2"/>
  <c r="F304" i="2" s="1"/>
  <c r="F303" i="2" s="1"/>
  <c r="F302" i="2" s="1"/>
  <c r="E305" i="2"/>
  <c r="E304" i="2" s="1"/>
  <c r="E303" i="2" s="1"/>
  <c r="E302" i="2" s="1"/>
  <c r="D305" i="2"/>
  <c r="D304" i="2" s="1"/>
  <c r="D303" i="2" s="1"/>
  <c r="D302" i="2" s="1"/>
  <c r="C305" i="2"/>
  <c r="K304" i="2"/>
  <c r="H304" i="2"/>
  <c r="C304" i="2"/>
  <c r="C303" i="2" s="1"/>
  <c r="C302" i="2" s="1"/>
  <c r="J296" i="2"/>
  <c r="I296" i="2"/>
  <c r="I295" i="2"/>
  <c r="J295" i="2" s="1"/>
  <c r="I294" i="2"/>
  <c r="J294" i="2" s="1"/>
  <c r="K293" i="2"/>
  <c r="H293" i="2"/>
  <c r="G293" i="2"/>
  <c r="F293" i="2"/>
  <c r="E293" i="2"/>
  <c r="E288" i="2" s="1"/>
  <c r="E15" i="2" s="1"/>
  <c r="D293" i="2"/>
  <c r="C293" i="2"/>
  <c r="I292" i="2"/>
  <c r="J292" i="2" s="1"/>
  <c r="I291" i="2"/>
  <c r="J291" i="2" s="1"/>
  <c r="I290" i="2"/>
  <c r="J290" i="2" s="1"/>
  <c r="K289" i="2"/>
  <c r="H289" i="2"/>
  <c r="H288" i="2" s="1"/>
  <c r="H15" i="2" s="1"/>
  <c r="G289" i="2"/>
  <c r="I289" i="2" s="1"/>
  <c r="F289" i="2"/>
  <c r="E289" i="2"/>
  <c r="D289" i="2"/>
  <c r="C289" i="2"/>
  <c r="C288" i="2" s="1"/>
  <c r="C15" i="2" s="1"/>
  <c r="I287" i="2"/>
  <c r="J287" i="2" s="1"/>
  <c r="I286" i="2"/>
  <c r="J286" i="2" s="1"/>
  <c r="I285" i="2"/>
  <c r="J285" i="2" s="1"/>
  <c r="I284" i="2"/>
  <c r="J284" i="2" s="1"/>
  <c r="I283" i="2"/>
  <c r="J283" i="2" s="1"/>
  <c r="K282" i="2"/>
  <c r="H282" i="2"/>
  <c r="G282" i="2"/>
  <c r="F282" i="2"/>
  <c r="E282" i="2"/>
  <c r="D282" i="2"/>
  <c r="C282" i="2"/>
  <c r="K281" i="2"/>
  <c r="K280" i="2" s="1"/>
  <c r="K279" i="2" s="1"/>
  <c r="K278" i="2" s="1"/>
  <c r="K277" i="2" s="1"/>
  <c r="H281" i="2"/>
  <c r="H280" i="2" s="1"/>
  <c r="H279" i="2" s="1"/>
  <c r="H14" i="2" s="1"/>
  <c r="G281" i="2"/>
  <c r="G280" i="2" s="1"/>
  <c r="F281" i="2"/>
  <c r="F280" i="2" s="1"/>
  <c r="F279" i="2" s="1"/>
  <c r="E281" i="2"/>
  <c r="E280" i="2" s="1"/>
  <c r="E279" i="2" s="1"/>
  <c r="E278" i="2" s="1"/>
  <c r="E277" i="2" s="1"/>
  <c r="D281" i="2"/>
  <c r="D280" i="2" s="1"/>
  <c r="D279" i="2" s="1"/>
  <c r="C281" i="2"/>
  <c r="C280" i="2" s="1"/>
  <c r="C279" i="2" s="1"/>
  <c r="C14" i="2" s="1"/>
  <c r="I276" i="2"/>
  <c r="J276" i="2" s="1"/>
  <c r="I275" i="2"/>
  <c r="J275" i="2" s="1"/>
  <c r="I274" i="2"/>
  <c r="J274" i="2" s="1"/>
  <c r="I273" i="2"/>
  <c r="J273" i="2" s="1"/>
  <c r="I272" i="2"/>
  <c r="J272" i="2" s="1"/>
  <c r="K271" i="2"/>
  <c r="H271" i="2"/>
  <c r="G271" i="2"/>
  <c r="F271" i="2"/>
  <c r="E271" i="2"/>
  <c r="D271" i="2"/>
  <c r="C271" i="2"/>
  <c r="I270" i="2"/>
  <c r="J270" i="2" s="1"/>
  <c r="I269" i="2"/>
  <c r="J269" i="2" s="1"/>
  <c r="I268" i="2"/>
  <c r="J268" i="2" s="1"/>
  <c r="I267" i="2"/>
  <c r="J267" i="2" s="1"/>
  <c r="K266" i="2"/>
  <c r="H266" i="2"/>
  <c r="G266" i="2"/>
  <c r="F266" i="2"/>
  <c r="E266" i="2"/>
  <c r="D266" i="2"/>
  <c r="C266" i="2"/>
  <c r="C262" i="2" s="1"/>
  <c r="C261" i="2" s="1"/>
  <c r="C260" i="2" s="1"/>
  <c r="C13" i="2" s="1"/>
  <c r="I265" i="2"/>
  <c r="J265" i="2" s="1"/>
  <c r="I264" i="2"/>
  <c r="J264" i="2" s="1"/>
  <c r="I263" i="2"/>
  <c r="J263" i="2" s="1"/>
  <c r="K259" i="2"/>
  <c r="H259" i="2"/>
  <c r="H19" i="2" s="1"/>
  <c r="G259" i="2"/>
  <c r="G19" i="2" s="1"/>
  <c r="F259" i="2"/>
  <c r="F19" i="2" s="1"/>
  <c r="E259" i="2"/>
  <c r="E19" i="2" s="1"/>
  <c r="D259" i="2"/>
  <c r="D19" i="2" s="1"/>
  <c r="C259" i="2"/>
  <c r="C19" i="2" s="1"/>
  <c r="I258" i="2"/>
  <c r="J258" i="2" s="1"/>
  <c r="I257" i="2"/>
  <c r="J257" i="2" s="1"/>
  <c r="I256" i="2"/>
  <c r="J256" i="2" s="1"/>
  <c r="I255" i="2"/>
  <c r="J255" i="2" s="1"/>
  <c r="I254" i="2"/>
  <c r="J254" i="2" s="1"/>
  <c r="I253" i="2"/>
  <c r="J253" i="2" s="1"/>
  <c r="I252" i="2"/>
  <c r="J252" i="2" s="1"/>
  <c r="J251" i="2"/>
  <c r="I251" i="2"/>
  <c r="I250" i="2"/>
  <c r="J250" i="2" s="1"/>
  <c r="I249" i="2"/>
  <c r="J249" i="2" s="1"/>
  <c r="K248" i="2"/>
  <c r="H248" i="2"/>
  <c r="G248" i="2"/>
  <c r="F248" i="2"/>
  <c r="E248" i="2"/>
  <c r="D248" i="2"/>
  <c r="C248" i="2"/>
  <c r="I247" i="2"/>
  <c r="J247" i="2" s="1"/>
  <c r="I246" i="2"/>
  <c r="J246" i="2" s="1"/>
  <c r="I245" i="2"/>
  <c r="J245" i="2" s="1"/>
  <c r="I244" i="2"/>
  <c r="J244" i="2" s="1"/>
  <c r="K243" i="2"/>
  <c r="H243" i="2"/>
  <c r="G243" i="2"/>
  <c r="F243" i="2"/>
  <c r="E243" i="2"/>
  <c r="D243" i="2"/>
  <c r="C243" i="2"/>
  <c r="I242" i="2"/>
  <c r="J242" i="2" s="1"/>
  <c r="I241" i="2"/>
  <c r="J241" i="2" s="1"/>
  <c r="K240" i="2"/>
  <c r="H240" i="2"/>
  <c r="G240" i="2"/>
  <c r="F240" i="2"/>
  <c r="E240" i="2"/>
  <c r="D240" i="2"/>
  <c r="C240" i="2"/>
  <c r="I239" i="2"/>
  <c r="J239" i="2" s="1"/>
  <c r="J238" i="2"/>
  <c r="I238" i="2"/>
  <c r="K237" i="2"/>
  <c r="H237" i="2"/>
  <c r="G237" i="2"/>
  <c r="I237" i="2" s="1"/>
  <c r="F237" i="2"/>
  <c r="E237" i="2"/>
  <c r="D237" i="2"/>
  <c r="C237" i="2"/>
  <c r="I236" i="2"/>
  <c r="J236" i="2" s="1"/>
  <c r="I235" i="2"/>
  <c r="J235" i="2" s="1"/>
  <c r="I234" i="2"/>
  <c r="J234" i="2" s="1"/>
  <c r="I233" i="2"/>
  <c r="J233" i="2" s="1"/>
  <c r="I232" i="2"/>
  <c r="J232" i="2" s="1"/>
  <c r="I231" i="2"/>
  <c r="J231" i="2" s="1"/>
  <c r="K230" i="2"/>
  <c r="H230" i="2"/>
  <c r="G230" i="2"/>
  <c r="C230" i="2"/>
  <c r="I227" i="2"/>
  <c r="J227" i="2" s="1"/>
  <c r="I226" i="2"/>
  <c r="J226" i="2" s="1"/>
  <c r="I225" i="2"/>
  <c r="J225" i="2" s="1"/>
  <c r="K224" i="2"/>
  <c r="H224" i="2"/>
  <c r="G224" i="2"/>
  <c r="F224" i="2"/>
  <c r="E224" i="2"/>
  <c r="D224" i="2"/>
  <c r="C224" i="2"/>
  <c r="I223" i="2"/>
  <c r="J223" i="2" s="1"/>
  <c r="I222" i="2"/>
  <c r="J222" i="2" s="1"/>
  <c r="I221" i="2"/>
  <c r="J221" i="2" s="1"/>
  <c r="K219" i="2"/>
  <c r="H219" i="2"/>
  <c r="G219" i="2"/>
  <c r="F219" i="2"/>
  <c r="E219" i="2"/>
  <c r="D219" i="2"/>
  <c r="C219" i="2"/>
  <c r="I218" i="2"/>
  <c r="J218" i="2" s="1"/>
  <c r="I217" i="2"/>
  <c r="J217" i="2" s="1"/>
  <c r="I216" i="2"/>
  <c r="J216" i="2" s="1"/>
  <c r="J215" i="2"/>
  <c r="I215" i="2"/>
  <c r="I214" i="2"/>
  <c r="J214" i="2" s="1"/>
  <c r="K213" i="2"/>
  <c r="H213" i="2"/>
  <c r="G213" i="2"/>
  <c r="F213" i="2"/>
  <c r="E213" i="2"/>
  <c r="D213" i="2"/>
  <c r="C213" i="2"/>
  <c r="C207" i="2" s="1"/>
  <c r="I212" i="2"/>
  <c r="J212" i="2" s="1"/>
  <c r="I211" i="2"/>
  <c r="J211" i="2" s="1"/>
  <c r="K210" i="2"/>
  <c r="K207" i="2" s="1"/>
  <c r="H210" i="2"/>
  <c r="G210" i="2"/>
  <c r="F210" i="2"/>
  <c r="E210" i="2"/>
  <c r="D210" i="2"/>
  <c r="C210" i="2"/>
  <c r="K209" i="2"/>
  <c r="I209" i="2" s="1"/>
  <c r="J209" i="2" s="1"/>
  <c r="K208" i="2"/>
  <c r="I208" i="2" s="1"/>
  <c r="J208" i="2" s="1"/>
  <c r="D208" i="2"/>
  <c r="I206" i="2"/>
  <c r="J206" i="2" s="1"/>
  <c r="I205" i="2"/>
  <c r="J205" i="2" s="1"/>
  <c r="I204" i="2"/>
  <c r="J204" i="2" s="1"/>
  <c r="I203" i="2"/>
  <c r="J203" i="2" s="1"/>
  <c r="K202" i="2"/>
  <c r="H202" i="2"/>
  <c r="G202" i="2"/>
  <c r="F202" i="2"/>
  <c r="E202" i="2"/>
  <c r="D202" i="2"/>
  <c r="C202" i="2"/>
  <c r="I201" i="2"/>
  <c r="J201" i="2" s="1"/>
  <c r="I200" i="2"/>
  <c r="J200" i="2" s="1"/>
  <c r="I199" i="2"/>
  <c r="J199" i="2" s="1"/>
  <c r="I198" i="2"/>
  <c r="J198" i="2" s="1"/>
  <c r="D198" i="2"/>
  <c r="D197" i="2" s="1"/>
  <c r="K197" i="2"/>
  <c r="H197" i="2"/>
  <c r="F197" i="2"/>
  <c r="E197" i="2"/>
  <c r="C197" i="2"/>
  <c r="I196" i="2"/>
  <c r="J196" i="2" s="1"/>
  <c r="I195" i="2"/>
  <c r="J195" i="2" s="1"/>
  <c r="I194" i="2"/>
  <c r="J194" i="2" s="1"/>
  <c r="I193" i="2"/>
  <c r="J193" i="2" s="1"/>
  <c r="I192" i="2"/>
  <c r="J192" i="2" s="1"/>
  <c r="I191" i="2"/>
  <c r="J191" i="2" s="1"/>
  <c r="I190" i="2"/>
  <c r="J190" i="2" s="1"/>
  <c r="I189" i="2"/>
  <c r="J189" i="2" s="1"/>
  <c r="I188" i="2"/>
  <c r="J188" i="2" s="1"/>
  <c r="K187" i="2"/>
  <c r="H187" i="2"/>
  <c r="G187" i="2"/>
  <c r="G186" i="2" s="1"/>
  <c r="C187" i="2"/>
  <c r="C186" i="2" s="1"/>
  <c r="H186" i="2"/>
  <c r="F186" i="2"/>
  <c r="E186" i="2"/>
  <c r="D186" i="2"/>
  <c r="I184" i="2"/>
  <c r="J184" i="2" s="1"/>
  <c r="I183" i="2"/>
  <c r="J183" i="2" s="1"/>
  <c r="I182" i="2"/>
  <c r="J182" i="2" s="1"/>
  <c r="D182" i="2"/>
  <c r="D181" i="2" s="1"/>
  <c r="K181" i="2"/>
  <c r="H181" i="2"/>
  <c r="G181" i="2"/>
  <c r="F181" i="2"/>
  <c r="E181" i="2"/>
  <c r="C181" i="2"/>
  <c r="I180" i="2"/>
  <c r="J180" i="2" s="1"/>
  <c r="I179" i="2"/>
  <c r="J179" i="2" s="1"/>
  <c r="I178" i="2"/>
  <c r="J178" i="2" s="1"/>
  <c r="D177" i="2"/>
  <c r="K177" i="2"/>
  <c r="H177" i="2"/>
  <c r="G177" i="2"/>
  <c r="I177" i="2" s="1"/>
  <c r="F177" i="2"/>
  <c r="E177" i="2"/>
  <c r="C177" i="2"/>
  <c r="I176" i="2"/>
  <c r="J176" i="2" s="1"/>
  <c r="I175" i="2"/>
  <c r="J175" i="2" s="1"/>
  <c r="I174" i="2"/>
  <c r="J174" i="2" s="1"/>
  <c r="I173" i="2"/>
  <c r="J173" i="2" s="1"/>
  <c r="K172" i="2"/>
  <c r="H172" i="2"/>
  <c r="G172" i="2"/>
  <c r="I172" i="2" s="1"/>
  <c r="F172" i="2"/>
  <c r="E172" i="2"/>
  <c r="D172" i="2"/>
  <c r="C172" i="2"/>
  <c r="I171" i="2"/>
  <c r="J171" i="2" s="1"/>
  <c r="I170" i="2"/>
  <c r="J170" i="2" s="1"/>
  <c r="I169" i="2"/>
  <c r="J169" i="2" s="1"/>
  <c r="K168" i="2"/>
  <c r="K167" i="2" s="1"/>
  <c r="H168" i="2"/>
  <c r="G168" i="2"/>
  <c r="I168" i="2" s="1"/>
  <c r="F168" i="2"/>
  <c r="E168" i="2"/>
  <c r="D168" i="2"/>
  <c r="C168" i="2"/>
  <c r="I166" i="2"/>
  <c r="J166" i="2" s="1"/>
  <c r="I165" i="2"/>
  <c r="J165" i="2" s="1"/>
  <c r="K164" i="2"/>
  <c r="H164" i="2"/>
  <c r="G164" i="2"/>
  <c r="I164" i="2" s="1"/>
  <c r="J164" i="2" s="1"/>
  <c r="F164" i="2"/>
  <c r="E164" i="2"/>
  <c r="D164" i="2"/>
  <c r="C164" i="2"/>
  <c r="I163" i="2"/>
  <c r="J163" i="2" s="1"/>
  <c r="I162" i="2"/>
  <c r="J162" i="2" s="1"/>
  <c r="I161" i="2"/>
  <c r="J161" i="2" s="1"/>
  <c r="K160" i="2"/>
  <c r="H160" i="2"/>
  <c r="G160" i="2"/>
  <c r="F160" i="2"/>
  <c r="E160" i="2"/>
  <c r="D160" i="2"/>
  <c r="C160" i="2"/>
  <c r="I159" i="2"/>
  <c r="J159" i="2" s="1"/>
  <c r="I158" i="2"/>
  <c r="J158" i="2" s="1"/>
  <c r="I157" i="2"/>
  <c r="J157" i="2" s="1"/>
  <c r="I156" i="2"/>
  <c r="J156" i="2" s="1"/>
  <c r="K155" i="2"/>
  <c r="H155" i="2"/>
  <c r="G155" i="2"/>
  <c r="F155" i="2"/>
  <c r="E155" i="2"/>
  <c r="D155" i="2"/>
  <c r="C155" i="2"/>
  <c r="I154" i="2"/>
  <c r="J154" i="2" s="1"/>
  <c r="I153" i="2"/>
  <c r="J153" i="2" s="1"/>
  <c r="K152" i="2"/>
  <c r="H152" i="2"/>
  <c r="G152" i="2"/>
  <c r="I152" i="2" s="1"/>
  <c r="F152" i="2"/>
  <c r="E152" i="2"/>
  <c r="D152" i="2"/>
  <c r="C152" i="2"/>
  <c r="I151" i="2"/>
  <c r="J151" i="2" s="1"/>
  <c r="I150" i="2"/>
  <c r="J150" i="2" s="1"/>
  <c r="K149" i="2"/>
  <c r="H149" i="2"/>
  <c r="G149" i="2"/>
  <c r="I149" i="2" s="1"/>
  <c r="D149" i="2"/>
  <c r="C149" i="2"/>
  <c r="I148" i="2"/>
  <c r="J148" i="2" s="1"/>
  <c r="I147" i="2"/>
  <c r="J147" i="2" s="1"/>
  <c r="D146" i="2"/>
  <c r="K146" i="2"/>
  <c r="H146" i="2"/>
  <c r="G146" i="2"/>
  <c r="C146" i="2"/>
  <c r="I144" i="2"/>
  <c r="J144" i="2" s="1"/>
  <c r="I143" i="2"/>
  <c r="J143" i="2" s="1"/>
  <c r="I142" i="2"/>
  <c r="J142" i="2" s="1"/>
  <c r="I141" i="2"/>
  <c r="J141" i="2" s="1"/>
  <c r="K140" i="2"/>
  <c r="H140" i="2"/>
  <c r="G140" i="2"/>
  <c r="F140" i="2"/>
  <c r="E140" i="2"/>
  <c r="D140" i="2"/>
  <c r="C140" i="2"/>
  <c r="I139" i="2"/>
  <c r="J139" i="2" s="1"/>
  <c r="I138" i="2"/>
  <c r="J138" i="2" s="1"/>
  <c r="I137" i="2"/>
  <c r="J137" i="2" s="1"/>
  <c r="I136" i="2"/>
  <c r="J136" i="2" s="1"/>
  <c r="I135" i="2"/>
  <c r="J135" i="2" s="1"/>
  <c r="F134" i="2"/>
  <c r="F133" i="2" s="1"/>
  <c r="K134" i="2"/>
  <c r="H134" i="2"/>
  <c r="G134" i="2"/>
  <c r="I134" i="2" s="1"/>
  <c r="C134" i="2"/>
  <c r="I132" i="2"/>
  <c r="J132" i="2" s="1"/>
  <c r="I131" i="2"/>
  <c r="J131" i="2" s="1"/>
  <c r="K130" i="2"/>
  <c r="H130" i="2"/>
  <c r="G130" i="2"/>
  <c r="D130" i="2"/>
  <c r="C130" i="2"/>
  <c r="I129" i="2"/>
  <c r="J129" i="2" s="1"/>
  <c r="I128" i="2"/>
  <c r="J128" i="2" s="1"/>
  <c r="K127" i="2"/>
  <c r="H127" i="2"/>
  <c r="G127" i="2"/>
  <c r="I127" i="2" s="1"/>
  <c r="J127" i="2" s="1"/>
  <c r="F127" i="2"/>
  <c r="E127" i="2"/>
  <c r="D127" i="2"/>
  <c r="C127" i="2"/>
  <c r="I126" i="2"/>
  <c r="J126" i="2" s="1"/>
  <c r="I125" i="2"/>
  <c r="J125" i="2" s="1"/>
  <c r="K124" i="2"/>
  <c r="H124" i="2"/>
  <c r="G124" i="2"/>
  <c r="F124" i="2"/>
  <c r="E124" i="2"/>
  <c r="D124" i="2"/>
  <c r="C124" i="2"/>
  <c r="I123" i="2"/>
  <c r="J123" i="2" s="1"/>
  <c r="I122" i="2"/>
  <c r="J122" i="2" s="1"/>
  <c r="K121" i="2"/>
  <c r="H121" i="2"/>
  <c r="G121" i="2"/>
  <c r="F121" i="2"/>
  <c r="E121" i="2"/>
  <c r="D121" i="2"/>
  <c r="C121" i="2"/>
  <c r="I120" i="2"/>
  <c r="J120" i="2" s="1"/>
  <c r="I119" i="2"/>
  <c r="J119" i="2" s="1"/>
  <c r="K118" i="2"/>
  <c r="H118" i="2"/>
  <c r="G118" i="2"/>
  <c r="D118" i="2"/>
  <c r="C118" i="2"/>
  <c r="I117" i="2"/>
  <c r="J117" i="2" s="1"/>
  <c r="I116" i="2"/>
  <c r="J116" i="2" s="1"/>
  <c r="K115" i="2"/>
  <c r="H115" i="2"/>
  <c r="G115" i="2"/>
  <c r="F115" i="2"/>
  <c r="E115" i="2"/>
  <c r="D115" i="2"/>
  <c r="C115" i="2"/>
  <c r="I114" i="2"/>
  <c r="J114" i="2" s="1"/>
  <c r="I113" i="2"/>
  <c r="J113" i="2" s="1"/>
  <c r="K112" i="2"/>
  <c r="H112" i="2"/>
  <c r="G112" i="2"/>
  <c r="I112" i="2" s="1"/>
  <c r="F112" i="2"/>
  <c r="E112" i="2"/>
  <c r="D112" i="2"/>
  <c r="C112" i="2"/>
  <c r="I111" i="2"/>
  <c r="J111" i="2" s="1"/>
  <c r="I110" i="2"/>
  <c r="J110" i="2" s="1"/>
  <c r="F109" i="2"/>
  <c r="K109" i="2"/>
  <c r="H109" i="2"/>
  <c r="G109" i="2"/>
  <c r="C109" i="2"/>
  <c r="I107" i="2"/>
  <c r="J107" i="2" s="1"/>
  <c r="I106" i="2"/>
  <c r="J106" i="2" s="1"/>
  <c r="I105" i="2"/>
  <c r="J105" i="2" s="1"/>
  <c r="I104" i="2"/>
  <c r="J104" i="2" s="1"/>
  <c r="I103" i="2"/>
  <c r="J103" i="2" s="1"/>
  <c r="I102" i="2"/>
  <c r="J102" i="2" s="1"/>
  <c r="I101" i="2"/>
  <c r="J101" i="2" s="1"/>
  <c r="K100" i="2"/>
  <c r="K99" i="2" s="1"/>
  <c r="H100" i="2"/>
  <c r="G100" i="2"/>
  <c r="I100" i="2" s="1"/>
  <c r="F100" i="2"/>
  <c r="F99" i="2" s="1"/>
  <c r="E100" i="2"/>
  <c r="E99" i="2" s="1"/>
  <c r="E91" i="2" s="1"/>
  <c r="D100" i="2"/>
  <c r="D99" i="2" s="1"/>
  <c r="C100" i="2"/>
  <c r="C99" i="2" s="1"/>
  <c r="I98" i="2"/>
  <c r="J98" i="2" s="1"/>
  <c r="I97" i="2"/>
  <c r="J97" i="2" s="1"/>
  <c r="K96" i="2"/>
  <c r="H96" i="2"/>
  <c r="G96" i="2"/>
  <c r="I96" i="2" s="1"/>
  <c r="F96" i="2"/>
  <c r="E96" i="2"/>
  <c r="D96" i="2"/>
  <c r="C96" i="2"/>
  <c r="I95" i="2"/>
  <c r="J95" i="2" s="1"/>
  <c r="I94" i="2"/>
  <c r="J94" i="2" s="1"/>
  <c r="I93" i="2"/>
  <c r="J93" i="2" s="1"/>
  <c r="I92" i="2"/>
  <c r="J92" i="2" s="1"/>
  <c r="I88" i="2"/>
  <c r="J88" i="2" s="1"/>
  <c r="I86" i="2"/>
  <c r="J86" i="2" s="1"/>
  <c r="I85" i="2"/>
  <c r="J85" i="2" s="1"/>
  <c r="I84" i="2"/>
  <c r="J84" i="2" s="1"/>
  <c r="I83" i="2"/>
  <c r="J83" i="2" s="1"/>
  <c r="I82" i="2"/>
  <c r="J82" i="2" s="1"/>
  <c r="J81" i="2"/>
  <c r="I81" i="2"/>
  <c r="K80" i="2"/>
  <c r="K79" i="2" s="1"/>
  <c r="K78" i="2" s="1"/>
  <c r="K17" i="2" s="1"/>
  <c r="H80" i="2"/>
  <c r="H79" i="2" s="1"/>
  <c r="G80" i="2"/>
  <c r="F80" i="2"/>
  <c r="F79" i="2" s="1"/>
  <c r="E80" i="2"/>
  <c r="E79" i="2" s="1"/>
  <c r="E78" i="2" s="1"/>
  <c r="D80" i="2"/>
  <c r="D79" i="2" s="1"/>
  <c r="D18" i="2" s="1"/>
  <c r="C80" i="2"/>
  <c r="C79" i="2" s="1"/>
  <c r="I77" i="2"/>
  <c r="J77" i="2" s="1"/>
  <c r="I76" i="2"/>
  <c r="J76" i="2" s="1"/>
  <c r="K75" i="2"/>
  <c r="K16" i="2" s="1"/>
  <c r="H75" i="2"/>
  <c r="G75" i="2"/>
  <c r="G16" i="2" s="1"/>
  <c r="F75" i="2"/>
  <c r="F16" i="2" s="1"/>
  <c r="E75" i="2"/>
  <c r="D75" i="2"/>
  <c r="C75" i="2"/>
  <c r="C16" i="2" s="1"/>
  <c r="I74" i="2"/>
  <c r="J74" i="2" s="1"/>
  <c r="K73" i="2"/>
  <c r="K72" i="2" s="1"/>
  <c r="K12" i="2" s="1"/>
  <c r="H73" i="2"/>
  <c r="H72" i="2" s="1"/>
  <c r="G73" i="2"/>
  <c r="F73" i="2"/>
  <c r="F72" i="2" s="1"/>
  <c r="F12" i="2" s="1"/>
  <c r="E73" i="2"/>
  <c r="E72" i="2" s="1"/>
  <c r="D73" i="2"/>
  <c r="C73" i="2"/>
  <c r="C72" i="2" s="1"/>
  <c r="C12" i="2" s="1"/>
  <c r="D72" i="2"/>
  <c r="D12" i="2" s="1"/>
  <c r="I71" i="2"/>
  <c r="J71" i="2" s="1"/>
  <c r="I70" i="2"/>
  <c r="J70" i="2" s="1"/>
  <c r="K69" i="2"/>
  <c r="H69" i="2"/>
  <c r="G69" i="2"/>
  <c r="I69" i="2" s="1"/>
  <c r="F69" i="2"/>
  <c r="E69" i="2"/>
  <c r="D69" i="2"/>
  <c r="C69" i="2"/>
  <c r="I68" i="2"/>
  <c r="J68" i="2" s="1"/>
  <c r="I67" i="2"/>
  <c r="J67" i="2" s="1"/>
  <c r="I66" i="2"/>
  <c r="J66" i="2" s="1"/>
  <c r="J65" i="2"/>
  <c r="I65" i="2"/>
  <c r="I64" i="2"/>
  <c r="J64" i="2" s="1"/>
  <c r="I63" i="2"/>
  <c r="J63" i="2" s="1"/>
  <c r="J62" i="2"/>
  <c r="I62" i="2"/>
  <c r="K61" i="2"/>
  <c r="H61" i="2"/>
  <c r="G61" i="2"/>
  <c r="F61" i="2"/>
  <c r="E61" i="2"/>
  <c r="D61" i="2"/>
  <c r="C61" i="2"/>
  <c r="I60" i="2"/>
  <c r="J60" i="2" s="1"/>
  <c r="K59" i="2"/>
  <c r="H59" i="2"/>
  <c r="G59" i="2"/>
  <c r="I59" i="2" s="1"/>
  <c r="F59" i="2"/>
  <c r="E59" i="2"/>
  <c r="D59" i="2"/>
  <c r="C59" i="2"/>
  <c r="I58" i="2"/>
  <c r="J58" i="2" s="1"/>
  <c r="I57" i="2"/>
  <c r="J57" i="2" s="1"/>
  <c r="I56" i="2"/>
  <c r="J56" i="2" s="1"/>
  <c r="I55" i="2"/>
  <c r="J55" i="2" s="1"/>
  <c r="I54" i="2"/>
  <c r="J54" i="2" s="1"/>
  <c r="I52" i="2"/>
  <c r="J52" i="2" s="1"/>
  <c r="I51" i="2"/>
  <c r="J51" i="2" s="1"/>
  <c r="I50" i="2"/>
  <c r="J50" i="2" s="1"/>
  <c r="I49" i="2"/>
  <c r="J49" i="2" s="1"/>
  <c r="I48" i="2"/>
  <c r="J48" i="2" s="1"/>
  <c r="I47" i="2"/>
  <c r="J47" i="2" s="1"/>
  <c r="I46" i="2"/>
  <c r="J46" i="2" s="1"/>
  <c r="I43" i="2"/>
  <c r="J43" i="2" s="1"/>
  <c r="I42" i="2"/>
  <c r="J42" i="2" s="1"/>
  <c r="I41" i="2"/>
  <c r="J41" i="2" s="1"/>
  <c r="I40" i="2"/>
  <c r="J40" i="2" s="1"/>
  <c r="I39" i="2"/>
  <c r="J39" i="2" s="1"/>
  <c r="I38" i="2"/>
  <c r="J38" i="2" s="1"/>
  <c r="K37" i="2"/>
  <c r="H37" i="2"/>
  <c r="G37" i="2"/>
  <c r="I37" i="2" s="1"/>
  <c r="F37" i="2"/>
  <c r="E37" i="2"/>
  <c r="D37" i="2"/>
  <c r="C37" i="2"/>
  <c r="I36" i="2"/>
  <c r="J36" i="2" s="1"/>
  <c r="K35" i="2"/>
  <c r="H35" i="2"/>
  <c r="G35" i="2"/>
  <c r="F35" i="2"/>
  <c r="E35" i="2"/>
  <c r="D35" i="2"/>
  <c r="C35" i="2"/>
  <c r="I34" i="2"/>
  <c r="J34" i="2" s="1"/>
  <c r="I33" i="2"/>
  <c r="J33" i="2" s="1"/>
  <c r="I32" i="2"/>
  <c r="J32" i="2" s="1"/>
  <c r="I31" i="2"/>
  <c r="J31" i="2" s="1"/>
  <c r="I29" i="2"/>
  <c r="J29" i="2" s="1"/>
  <c r="I28" i="2"/>
  <c r="J28" i="2" s="1"/>
  <c r="I27" i="2"/>
  <c r="J27" i="2" s="1"/>
  <c r="I26" i="2"/>
  <c r="J26" i="2" s="1"/>
  <c r="K25" i="2"/>
  <c r="H25" i="2"/>
  <c r="G25" i="2"/>
  <c r="F25" i="2"/>
  <c r="E25" i="2"/>
  <c r="D25" i="2"/>
  <c r="C25" i="2"/>
  <c r="K19" i="2"/>
  <c r="E17" i="2"/>
  <c r="E16" i="2"/>
  <c r="D16" i="2"/>
  <c r="K14" i="2"/>
  <c r="E12" i="2"/>
  <c r="G112" i="1"/>
  <c r="H112" i="1" s="1"/>
  <c r="I111" i="1"/>
  <c r="F111" i="1"/>
  <c r="E111" i="1"/>
  <c r="G111" i="1" s="1"/>
  <c r="D111" i="1"/>
  <c r="C111" i="1"/>
  <c r="G110" i="1"/>
  <c r="H110" i="1" s="1"/>
  <c r="I109" i="1"/>
  <c r="I108" i="1" s="1"/>
  <c r="I107" i="1" s="1"/>
  <c r="F109" i="1"/>
  <c r="F108" i="1" s="1"/>
  <c r="F107" i="1" s="1"/>
  <c r="E109" i="1"/>
  <c r="D109" i="1"/>
  <c r="D108" i="1" s="1"/>
  <c r="D107" i="1" s="1"/>
  <c r="C109" i="1"/>
  <c r="C108" i="1" s="1"/>
  <c r="C107" i="1" s="1"/>
  <c r="G106" i="1"/>
  <c r="H106" i="1" s="1"/>
  <c r="G105" i="1"/>
  <c r="H105" i="1" s="1"/>
  <c r="I104" i="1"/>
  <c r="F104" i="1"/>
  <c r="E104" i="1"/>
  <c r="D104" i="1"/>
  <c r="C104" i="1"/>
  <c r="G102" i="1"/>
  <c r="H102" i="1" s="1"/>
  <c r="G101" i="1"/>
  <c r="H101" i="1" s="1"/>
  <c r="I100" i="1"/>
  <c r="F100" i="1"/>
  <c r="E100" i="1"/>
  <c r="G100" i="1" s="1"/>
  <c r="D100" i="1"/>
  <c r="D96" i="1" s="1"/>
  <c r="C100" i="1"/>
  <c r="G99" i="1"/>
  <c r="H99" i="1" s="1"/>
  <c r="G98" i="1"/>
  <c r="H98" i="1" s="1"/>
  <c r="I97" i="1"/>
  <c r="I96" i="1" s="1"/>
  <c r="F97" i="1"/>
  <c r="E97" i="1"/>
  <c r="D97" i="1"/>
  <c r="C97" i="1"/>
  <c r="G95" i="1"/>
  <c r="H95" i="1" s="1"/>
  <c r="I94" i="1"/>
  <c r="F94" i="1"/>
  <c r="F91" i="1" s="1"/>
  <c r="E94" i="1"/>
  <c r="E91" i="1" s="1"/>
  <c r="D94" i="1"/>
  <c r="C94" i="1"/>
  <c r="C91" i="1" s="1"/>
  <c r="G93" i="1"/>
  <c r="H93" i="1" s="1"/>
  <c r="I92" i="1"/>
  <c r="F92" i="1"/>
  <c r="E92" i="1"/>
  <c r="D92" i="1"/>
  <c r="D91" i="1" s="1"/>
  <c r="C92" i="1"/>
  <c r="G90" i="1"/>
  <c r="H90" i="1" s="1"/>
  <c r="G89" i="1"/>
  <c r="H89" i="1" s="1"/>
  <c r="G88" i="1"/>
  <c r="H88" i="1" s="1"/>
  <c r="G87" i="1"/>
  <c r="H87" i="1" s="1"/>
  <c r="G86" i="1"/>
  <c r="H86" i="1" s="1"/>
  <c r="H85" i="1"/>
  <c r="G85" i="1"/>
  <c r="G84" i="1"/>
  <c r="H84" i="1" s="1"/>
  <c r="G83" i="1"/>
  <c r="H83" i="1" s="1"/>
  <c r="I82" i="1"/>
  <c r="F82" i="1"/>
  <c r="E82" i="1"/>
  <c r="G82" i="1" s="1"/>
  <c r="D82" i="1"/>
  <c r="C82" i="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I69" i="1"/>
  <c r="I68" i="1" s="1"/>
  <c r="I67" i="1" s="1"/>
  <c r="F69" i="1"/>
  <c r="E69" i="1"/>
  <c r="D69" i="1"/>
  <c r="C69" i="1"/>
  <c r="G66" i="1"/>
  <c r="H66" i="1" s="1"/>
  <c r="I65" i="1"/>
  <c r="F65" i="1"/>
  <c r="E65" i="1"/>
  <c r="G65" i="1" s="1"/>
  <c r="D65" i="1"/>
  <c r="C65" i="1"/>
  <c r="G64" i="1"/>
  <c r="H64" i="1" s="1"/>
  <c r="G63" i="1"/>
  <c r="H63" i="1" s="1"/>
  <c r="G62" i="1"/>
  <c r="H62" i="1" s="1"/>
  <c r="G61" i="1"/>
  <c r="H61" i="1" s="1"/>
  <c r="I60" i="1"/>
  <c r="I59" i="1" s="1"/>
  <c r="F60" i="1"/>
  <c r="E60" i="1"/>
  <c r="D60" i="1"/>
  <c r="C60" i="1"/>
  <c r="D59" i="1"/>
  <c r="G58" i="1"/>
  <c r="H58" i="1" s="1"/>
  <c r="I57" i="1"/>
  <c r="F57" i="1"/>
  <c r="E57" i="1"/>
  <c r="D57" i="1"/>
  <c r="C57" i="1"/>
  <c r="G56" i="1"/>
  <c r="H56" i="1" s="1"/>
  <c r="I55" i="1"/>
  <c r="I54" i="1" s="1"/>
  <c r="F55" i="1"/>
  <c r="E55" i="1"/>
  <c r="E54" i="1" s="1"/>
  <c r="D55" i="1"/>
  <c r="C55" i="1"/>
  <c r="C54"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I30" i="1"/>
  <c r="I29" i="1" s="1"/>
  <c r="F30" i="1"/>
  <c r="F29" i="1" s="1"/>
  <c r="E30" i="1"/>
  <c r="G30" i="1" s="1"/>
  <c r="D30" i="1"/>
  <c r="D29" i="1" s="1"/>
  <c r="C30" i="1"/>
  <c r="C29" i="1" s="1"/>
  <c r="G28" i="1"/>
  <c r="H28" i="1" s="1"/>
  <c r="G27" i="1"/>
  <c r="H27" i="1" s="1"/>
  <c r="G26" i="1"/>
  <c r="H26" i="1" s="1"/>
  <c r="I25" i="1"/>
  <c r="F25" i="1"/>
  <c r="E25" i="1"/>
  <c r="G25" i="1" s="1"/>
  <c r="D25" i="1"/>
  <c r="C25" i="1"/>
  <c r="G24" i="1"/>
  <c r="H24" i="1" s="1"/>
  <c r="G23" i="1"/>
  <c r="H23" i="1" s="1"/>
  <c r="G22" i="1"/>
  <c r="H22" i="1" s="1"/>
  <c r="G21" i="1"/>
  <c r="H21" i="1" s="1"/>
  <c r="G20" i="1"/>
  <c r="H20" i="1" s="1"/>
  <c r="G19" i="1"/>
  <c r="H19" i="1" s="1"/>
  <c r="G18" i="1"/>
  <c r="H18" i="1" s="1"/>
  <c r="I17" i="1"/>
  <c r="I16" i="1" s="1"/>
  <c r="I15" i="1" s="1"/>
  <c r="F17" i="1"/>
  <c r="F16" i="1" s="1"/>
  <c r="E17" i="1"/>
  <c r="G17" i="1" s="1"/>
  <c r="D17" i="1"/>
  <c r="D16" i="1" s="1"/>
  <c r="C17" i="1"/>
  <c r="C16" i="1"/>
  <c r="G14" i="1"/>
  <c r="H14" i="1" s="1"/>
  <c r="G13" i="1"/>
  <c r="H13" i="1" s="1"/>
  <c r="G12" i="1"/>
  <c r="H12" i="1" s="1"/>
  <c r="G11" i="1"/>
  <c r="H11" i="1" s="1"/>
  <c r="I10" i="1"/>
  <c r="G10" i="1" s="1"/>
  <c r="F10" i="1"/>
  <c r="E10" i="1"/>
  <c r="D10" i="1"/>
  <c r="C10" i="1"/>
  <c r="M111" i="2"/>
  <c r="N116" i="2"/>
  <c r="O115" i="2"/>
  <c r="F78" i="2" l="1"/>
  <c r="F17" i="2" s="1"/>
  <c r="F18" i="2"/>
  <c r="E29" i="1"/>
  <c r="G29" i="1" s="1"/>
  <c r="K288" i="2"/>
  <c r="K15" i="2" s="1"/>
  <c r="E59" i="1"/>
  <c r="I80" i="2"/>
  <c r="J80" i="2" s="1"/>
  <c r="E167" i="2"/>
  <c r="K145" i="2"/>
  <c r="C167" i="2"/>
  <c r="C145" i="2" s="1"/>
  <c r="I91" i="1"/>
  <c r="G91" i="1" s="1"/>
  <c r="H91" i="1" s="1"/>
  <c r="F59" i="1"/>
  <c r="F53" i="1" s="1"/>
  <c r="C68" i="1"/>
  <c r="C67" i="1" s="1"/>
  <c r="E96" i="1"/>
  <c r="C103" i="1"/>
  <c r="G69" i="1"/>
  <c r="I146" i="2"/>
  <c r="I202" i="2"/>
  <c r="I213" i="2"/>
  <c r="G304" i="2"/>
  <c r="G303" i="2" s="1"/>
  <c r="I160" i="2"/>
  <c r="J160" i="2" s="1"/>
  <c r="I293" i="2"/>
  <c r="I304" i="2"/>
  <c r="J304" i="2" s="1"/>
  <c r="K133" i="2"/>
  <c r="K108" i="2" s="1"/>
  <c r="C96" i="1"/>
  <c r="I109" i="2"/>
  <c r="I121" i="2"/>
  <c r="J121" i="2" s="1"/>
  <c r="I140" i="2"/>
  <c r="I155" i="2"/>
  <c r="J155" i="2" s="1"/>
  <c r="H207" i="2"/>
  <c r="I282" i="2"/>
  <c r="J282" i="2" s="1"/>
  <c r="F288" i="2"/>
  <c r="F15" i="2" s="1"/>
  <c r="J69" i="2"/>
  <c r="J213" i="2"/>
  <c r="J197" i="2"/>
  <c r="I224" i="2"/>
  <c r="J224" i="2" s="1"/>
  <c r="G207" i="2"/>
  <c r="G185" i="2" s="1"/>
  <c r="H111" i="1"/>
  <c r="F68" i="1"/>
  <c r="F67" i="1" s="1"/>
  <c r="E53" i="1"/>
  <c r="F15" i="1"/>
  <c r="H25" i="1"/>
  <c r="H78" i="2"/>
  <c r="H17" i="2" s="1"/>
  <c r="H18" i="2"/>
  <c r="D15" i="1"/>
  <c r="J172" i="2"/>
  <c r="F54" i="1"/>
  <c r="K24" i="2"/>
  <c r="I75" i="2"/>
  <c r="J75" i="2" s="1"/>
  <c r="I187" i="2"/>
  <c r="J187" i="2" s="1"/>
  <c r="I230" i="2"/>
  <c r="J230" i="2" s="1"/>
  <c r="I248" i="2"/>
  <c r="H229" i="2"/>
  <c r="H228" i="2" s="1"/>
  <c r="I240" i="2"/>
  <c r="J240" i="2" s="1"/>
  <c r="E68" i="1"/>
  <c r="E67" i="1" s="1"/>
  <c r="G67" i="1" s="1"/>
  <c r="I16" i="2"/>
  <c r="D103" i="1"/>
  <c r="G109" i="1"/>
  <c r="J59" i="2"/>
  <c r="K91" i="2"/>
  <c r="J134" i="2"/>
  <c r="G167" i="2"/>
  <c r="C185" i="2"/>
  <c r="J237" i="2"/>
  <c r="H10" i="1"/>
  <c r="G104" i="1"/>
  <c r="I219" i="2"/>
  <c r="J219" i="2" s="1"/>
  <c r="K229" i="2"/>
  <c r="K228" i="2" s="1"/>
  <c r="I271" i="2"/>
  <c r="G288" i="2"/>
  <c r="G15" i="2" s="1"/>
  <c r="I15" i="2" s="1"/>
  <c r="J15" i="2" s="1"/>
  <c r="C133" i="2"/>
  <c r="G57" i="1"/>
  <c r="H57" i="1" s="1"/>
  <c r="D68" i="1"/>
  <c r="D67" i="1" s="1"/>
  <c r="F24" i="2"/>
  <c r="F10" i="2" s="1"/>
  <c r="D78" i="2"/>
  <c r="D17" i="2" s="1"/>
  <c r="I118" i="2"/>
  <c r="J118" i="2" s="1"/>
  <c r="D167" i="2"/>
  <c r="H303" i="2"/>
  <c r="H302" i="2" s="1"/>
  <c r="D288" i="2"/>
  <c r="D15" i="2" s="1"/>
  <c r="I103" i="1"/>
  <c r="H17" i="1"/>
  <c r="H69" i="1"/>
  <c r="E133" i="2"/>
  <c r="E108" i="2" s="1"/>
  <c r="F167" i="2"/>
  <c r="H185" i="2"/>
  <c r="D229" i="2"/>
  <c r="D228" i="2" s="1"/>
  <c r="K262" i="2"/>
  <c r="K261" i="2" s="1"/>
  <c r="K260" i="2" s="1"/>
  <c r="K13" i="2" s="1"/>
  <c r="G79" i="2"/>
  <c r="G78" i="2" s="1"/>
  <c r="G17" i="2" s="1"/>
  <c r="I181" i="2"/>
  <c r="J181" i="2" s="1"/>
  <c r="F229" i="2"/>
  <c r="F228" i="2" s="1"/>
  <c r="I281" i="2"/>
  <c r="J281" i="2" s="1"/>
  <c r="J293" i="2"/>
  <c r="D54" i="1"/>
  <c r="D53" i="1" s="1"/>
  <c r="C59" i="1"/>
  <c r="C53" i="1" s="1"/>
  <c r="F96" i="1"/>
  <c r="I61" i="2"/>
  <c r="I167" i="2"/>
  <c r="C229" i="2"/>
  <c r="C228" i="2" s="1"/>
  <c r="C91" i="2"/>
  <c r="G55" i="1"/>
  <c r="H65" i="1"/>
  <c r="G92" i="1"/>
  <c r="J248" i="2"/>
  <c r="I288" i="2"/>
  <c r="J288" i="2" s="1"/>
  <c r="G99" i="2"/>
  <c r="G91" i="2" s="1"/>
  <c r="I91" i="2" s="1"/>
  <c r="J96" i="2"/>
  <c r="G262" i="2"/>
  <c r="I262" i="2" s="1"/>
  <c r="H262" i="2"/>
  <c r="H261" i="2" s="1"/>
  <c r="I266" i="2"/>
  <c r="J266" i="2"/>
  <c r="I243" i="2"/>
  <c r="J243" i="2" s="1"/>
  <c r="J177" i="2"/>
  <c r="J152" i="2"/>
  <c r="J149" i="2"/>
  <c r="J146" i="2"/>
  <c r="G145" i="2"/>
  <c r="I145" i="2" s="1"/>
  <c r="H133" i="2"/>
  <c r="H108" i="2" s="1"/>
  <c r="J140" i="2"/>
  <c r="G133" i="2"/>
  <c r="I133" i="2" s="1"/>
  <c r="I130" i="2"/>
  <c r="J130" i="2" s="1"/>
  <c r="I124" i="2"/>
  <c r="J124" i="2" s="1"/>
  <c r="J112" i="2"/>
  <c r="J109" i="2"/>
  <c r="F278" i="2"/>
  <c r="F277" i="2" s="1"/>
  <c r="F14" i="2"/>
  <c r="E14" i="2"/>
  <c r="E262" i="2"/>
  <c r="E261" i="2" s="1"/>
  <c r="E260" i="2" s="1"/>
  <c r="E13" i="2" s="1"/>
  <c r="F262" i="2"/>
  <c r="F261" i="2" s="1"/>
  <c r="F260" i="2" s="1"/>
  <c r="F13" i="2" s="1"/>
  <c r="D262" i="2"/>
  <c r="D261" i="2" s="1"/>
  <c r="D260" i="2" s="1"/>
  <c r="D13" i="2" s="1"/>
  <c r="E229" i="2"/>
  <c r="E228" i="2" s="1"/>
  <c r="E207" i="2"/>
  <c r="E185" i="2" s="1"/>
  <c r="F207" i="2"/>
  <c r="F185" i="2" s="1"/>
  <c r="D207" i="2"/>
  <c r="D185" i="2" s="1"/>
  <c r="D145" i="2"/>
  <c r="D91" i="2"/>
  <c r="E24" i="2"/>
  <c r="E10" i="2" s="1"/>
  <c r="D24" i="2"/>
  <c r="D10" i="2" s="1"/>
  <c r="K10" i="2"/>
  <c r="G279" i="2"/>
  <c r="I280" i="2"/>
  <c r="J280" i="2" s="1"/>
  <c r="C299" i="2"/>
  <c r="C298" i="2" s="1"/>
  <c r="C297" i="2" s="1"/>
  <c r="C301" i="2"/>
  <c r="C300" i="2" s="1"/>
  <c r="G302" i="2"/>
  <c r="J61" i="2"/>
  <c r="C78" i="2"/>
  <c r="C17" i="2" s="1"/>
  <c r="C18" i="2"/>
  <c r="H99" i="2"/>
  <c r="J100" i="2"/>
  <c r="C108" i="2"/>
  <c r="I19" i="2"/>
  <c r="J19" i="2" s="1"/>
  <c r="J37" i="2"/>
  <c r="I115" i="2"/>
  <c r="J115" i="2" s="1"/>
  <c r="H16" i="2"/>
  <c r="I17" i="2"/>
  <c r="D14" i="2"/>
  <c r="D278" i="2"/>
  <c r="D277" i="2" s="1"/>
  <c r="D299" i="2"/>
  <c r="D298" i="2" s="1"/>
  <c r="D297" i="2" s="1"/>
  <c r="D301" i="2"/>
  <c r="D300" i="2" s="1"/>
  <c r="H24" i="2"/>
  <c r="I35" i="2"/>
  <c r="J35" i="2" s="1"/>
  <c r="E299" i="2"/>
  <c r="E298" i="2" s="1"/>
  <c r="E297" i="2" s="1"/>
  <c r="E301" i="2"/>
  <c r="E300" i="2" s="1"/>
  <c r="E18" i="2"/>
  <c r="C24" i="2"/>
  <c r="G72" i="2"/>
  <c r="I73" i="2"/>
  <c r="J73" i="2" s="1"/>
  <c r="H167" i="2"/>
  <c r="H145" i="2" s="1"/>
  <c r="J168" i="2"/>
  <c r="H278" i="2"/>
  <c r="F299" i="2"/>
  <c r="F298" i="2" s="1"/>
  <c r="F297" i="2" s="1"/>
  <c r="F301" i="2"/>
  <c r="F300" i="2" s="1"/>
  <c r="E145" i="2"/>
  <c r="J202" i="2"/>
  <c r="D108" i="2"/>
  <c r="I78" i="2"/>
  <c r="F145" i="2"/>
  <c r="J305" i="2"/>
  <c r="F108" i="2"/>
  <c r="F91" i="2"/>
  <c r="K18" i="2"/>
  <c r="I25" i="2"/>
  <c r="J25" i="2" s="1"/>
  <c r="G24" i="2"/>
  <c r="I79" i="2"/>
  <c r="J79" i="2" s="1"/>
  <c r="H301" i="2"/>
  <c r="H299" i="2"/>
  <c r="G229" i="2"/>
  <c r="I210" i="2"/>
  <c r="J210" i="2" s="1"/>
  <c r="J289" i="2"/>
  <c r="C278" i="2"/>
  <c r="C277" i="2" s="1"/>
  <c r="K303" i="2"/>
  <c r="K302" i="2" s="1"/>
  <c r="H12" i="2"/>
  <c r="I259" i="2"/>
  <c r="J259" i="2" s="1"/>
  <c r="J271" i="2"/>
  <c r="K186" i="2"/>
  <c r="K185" i="2" s="1"/>
  <c r="G18" i="2"/>
  <c r="C15" i="1"/>
  <c r="C9" i="1" s="1"/>
  <c r="C8" i="1" s="1"/>
  <c r="H109" i="1"/>
  <c r="H104" i="1"/>
  <c r="I53" i="1"/>
  <c r="I9" i="1" s="1"/>
  <c r="I8" i="1" s="1"/>
  <c r="H82" i="1"/>
  <c r="H29" i="1"/>
  <c r="G59" i="1"/>
  <c r="H92" i="1"/>
  <c r="G96" i="1"/>
  <c r="H96" i="1" s="1"/>
  <c r="H55" i="1"/>
  <c r="G60" i="1"/>
  <c r="H60" i="1" s="1"/>
  <c r="G94" i="1"/>
  <c r="H94" i="1" s="1"/>
  <c r="F103" i="1"/>
  <c r="E108" i="1"/>
  <c r="E16" i="1"/>
  <c r="G54" i="1"/>
  <c r="H54" i="1" s="1"/>
  <c r="G97" i="1"/>
  <c r="H97" i="1" s="1"/>
  <c r="H100" i="1"/>
  <c r="H30" i="1"/>
  <c r="G68" i="1"/>
  <c r="H68" i="1" s="1"/>
  <c r="O111" i="2"/>
  <c r="J78" i="2" l="1"/>
  <c r="J17" i="2"/>
  <c r="H59" i="1"/>
  <c r="C90" i="2"/>
  <c r="C89" i="2" s="1"/>
  <c r="C53" i="2" s="1"/>
  <c r="C45" i="2" s="1"/>
  <c r="C44" i="2" s="1"/>
  <c r="C11" i="2" s="1"/>
  <c r="K90" i="2"/>
  <c r="K89" i="2" s="1"/>
  <c r="K53" i="2" s="1"/>
  <c r="K45" i="2" s="1"/>
  <c r="K44" i="2" s="1"/>
  <c r="I18" i="2"/>
  <c r="J18" i="2" s="1"/>
  <c r="I207" i="2"/>
  <c r="J207" i="2" s="1"/>
  <c r="H67" i="1"/>
  <c r="G53" i="1"/>
  <c r="H53" i="1" s="1"/>
  <c r="J167" i="2"/>
  <c r="D9" i="1"/>
  <c r="D8" i="1" s="1"/>
  <c r="J16" i="2"/>
  <c r="J133" i="2"/>
  <c r="I99" i="2"/>
  <c r="J99" i="2" s="1"/>
  <c r="G261" i="2"/>
  <c r="G260" i="2" s="1"/>
  <c r="M113" i="2" s="1"/>
  <c r="O113" i="2" s="1"/>
  <c r="J262" i="2"/>
  <c r="J145" i="2"/>
  <c r="G108" i="2"/>
  <c r="I108" i="2" s="1"/>
  <c r="J108" i="2" s="1"/>
  <c r="M110" i="2"/>
  <c r="O110" i="2" s="1"/>
  <c r="E90" i="2"/>
  <c r="E89" i="2" s="1"/>
  <c r="E53" i="2" s="1"/>
  <c r="E45" i="2" s="1"/>
  <c r="E44" i="2" s="1"/>
  <c r="E11" i="2" s="1"/>
  <c r="E21" i="2" s="1"/>
  <c r="E20" i="2" s="1"/>
  <c r="F90" i="2"/>
  <c r="F89" i="2" s="1"/>
  <c r="F53" i="2" s="1"/>
  <c r="F45" i="2" s="1"/>
  <c r="F44" i="2" s="1"/>
  <c r="F11" i="2" s="1"/>
  <c r="F21" i="2" s="1"/>
  <c r="F20" i="2" s="1"/>
  <c r="D90" i="2"/>
  <c r="D89" i="2" s="1"/>
  <c r="D53" i="2" s="1"/>
  <c r="D45" i="2" s="1"/>
  <c r="D44" i="2" s="1"/>
  <c r="D11" i="2" s="1"/>
  <c r="D21" i="2" s="1"/>
  <c r="D20" i="2" s="1"/>
  <c r="G299" i="2"/>
  <c r="G301" i="2"/>
  <c r="I302" i="2"/>
  <c r="J302" i="2" s="1"/>
  <c r="H10" i="2"/>
  <c r="C10" i="2"/>
  <c r="G228" i="2"/>
  <c r="I228" i="2" s="1"/>
  <c r="J228" i="2" s="1"/>
  <c r="I229" i="2"/>
  <c r="J229" i="2" s="1"/>
  <c r="G14" i="2"/>
  <c r="I14" i="2" s="1"/>
  <c r="J14" i="2" s="1"/>
  <c r="G278" i="2"/>
  <c r="I279" i="2"/>
  <c r="J279" i="2" s="1"/>
  <c r="I72" i="2"/>
  <c r="J72" i="2" s="1"/>
  <c r="G12" i="2"/>
  <c r="I12" i="2" s="1"/>
  <c r="H277" i="2"/>
  <c r="H91" i="2"/>
  <c r="I185" i="2"/>
  <c r="J185" i="2" s="1"/>
  <c r="H300" i="2"/>
  <c r="G10" i="2"/>
  <c r="I24" i="2"/>
  <c r="J24" i="2" s="1"/>
  <c r="H260" i="2"/>
  <c r="I186" i="2"/>
  <c r="J186" i="2" s="1"/>
  <c r="H298" i="2"/>
  <c r="J12" i="2"/>
  <c r="K301" i="2"/>
  <c r="K300" i="2" s="1"/>
  <c r="K299" i="2"/>
  <c r="K298" i="2" s="1"/>
  <c r="K297" i="2" s="1"/>
  <c r="I303" i="2"/>
  <c r="J303" i="2" s="1"/>
  <c r="F9" i="1"/>
  <c r="E15" i="1"/>
  <c r="G16" i="1"/>
  <c r="H16" i="1" s="1"/>
  <c r="E107" i="1"/>
  <c r="G108" i="1"/>
  <c r="H108" i="1" s="1"/>
  <c r="K87" i="2" l="1"/>
  <c r="K11" i="2"/>
  <c r="K23" i="2"/>
  <c r="K22" i="2" s="1"/>
  <c r="C23" i="2"/>
  <c r="C22" i="2" s="1"/>
  <c r="C87" i="2"/>
  <c r="I261" i="2"/>
  <c r="J261" i="2" s="1"/>
  <c r="G90" i="2"/>
  <c r="G89" i="2" s="1"/>
  <c r="E23" i="2"/>
  <c r="E22" i="2" s="1"/>
  <c r="E87" i="2"/>
  <c r="F87" i="2"/>
  <c r="F23" i="2"/>
  <c r="F22" i="2" s="1"/>
  <c r="D87" i="2"/>
  <c r="D23" i="2"/>
  <c r="D22" i="2" s="1"/>
  <c r="D9" i="2"/>
  <c r="D8" i="2" s="1"/>
  <c r="C21" i="2"/>
  <c r="C20" i="2" s="1"/>
  <c r="C9" i="2"/>
  <c r="C8" i="2" s="1"/>
  <c r="H297" i="2"/>
  <c r="F9" i="2"/>
  <c r="F8" i="2" s="1"/>
  <c r="G300" i="2"/>
  <c r="I300" i="2" s="1"/>
  <c r="J300" i="2" s="1"/>
  <c r="I301" i="2"/>
  <c r="J301" i="2" s="1"/>
  <c r="I10" i="2"/>
  <c r="J10" i="2" s="1"/>
  <c r="G298" i="2"/>
  <c r="I299" i="2"/>
  <c r="J299" i="2" s="1"/>
  <c r="H13" i="2"/>
  <c r="E9" i="2"/>
  <c r="E8" i="2" s="1"/>
  <c r="I260" i="2"/>
  <c r="J260" i="2" s="1"/>
  <c r="G13" i="2"/>
  <c r="I13" i="2" s="1"/>
  <c r="J91" i="2"/>
  <c r="H90" i="2"/>
  <c r="G277" i="2"/>
  <c r="I277" i="2" s="1"/>
  <c r="J277" i="2" s="1"/>
  <c r="I278" i="2"/>
  <c r="J278" i="2" s="1"/>
  <c r="G107" i="1"/>
  <c r="H107" i="1" s="1"/>
  <c r="E103" i="1"/>
  <c r="G103" i="1" s="1"/>
  <c r="H103" i="1" s="1"/>
  <c r="G15" i="1"/>
  <c r="H15" i="1" s="1"/>
  <c r="E9" i="1"/>
  <c r="F8" i="1"/>
  <c r="M108" i="2"/>
  <c r="K21" i="2" l="1"/>
  <c r="K20" i="2" s="1"/>
  <c r="K9" i="2"/>
  <c r="K8" i="2" s="1"/>
  <c r="I90" i="2"/>
  <c r="J90" i="2" s="1"/>
  <c r="G297" i="2"/>
  <c r="I297" i="2" s="1"/>
  <c r="I298" i="2"/>
  <c r="J298" i="2" s="1"/>
  <c r="J13" i="2"/>
  <c r="I89" i="2"/>
  <c r="G53" i="2"/>
  <c r="J297" i="2"/>
  <c r="H89" i="2"/>
  <c r="E8" i="1"/>
  <c r="G8" i="1" s="1"/>
  <c r="H8" i="1" s="1"/>
  <c r="G9" i="1"/>
  <c r="H9" i="1" s="1"/>
  <c r="O108" i="2"/>
  <c r="H53" i="2" l="1"/>
  <c r="J89" i="2"/>
  <c r="I53" i="2"/>
  <c r="G45" i="2"/>
  <c r="G44" i="2" l="1"/>
  <c r="I45" i="2"/>
  <c r="H45" i="2"/>
  <c r="J53" i="2"/>
  <c r="D4" i="1"/>
  <c r="C4" i="1"/>
  <c r="H44" i="2" l="1"/>
  <c r="J45" i="2"/>
  <c r="G11" i="2"/>
  <c r="G87" i="2"/>
  <c r="I87" i="2" s="1"/>
  <c r="I44" i="2"/>
  <c r="G23" i="2"/>
  <c r="E4" i="2"/>
  <c r="F4" i="2"/>
  <c r="O112" i="2" l="1"/>
  <c r="M109" i="2"/>
  <c r="M116" i="2" s="1"/>
  <c r="G22" i="2"/>
  <c r="I22" i="2" s="1"/>
  <c r="I23" i="2"/>
  <c r="I11" i="2"/>
  <c r="G21" i="2"/>
  <c r="G9" i="2"/>
  <c r="J44" i="2"/>
  <c r="H87" i="2"/>
  <c r="J87" i="2" s="1"/>
  <c r="H11" i="2"/>
  <c r="H23" i="2"/>
  <c r="E4" i="1"/>
  <c r="D4" i="2"/>
  <c r="O109" i="2" l="1"/>
  <c r="O116" i="2" s="1"/>
  <c r="J23" i="2"/>
  <c r="H22" i="2"/>
  <c r="J22" i="2" s="1"/>
  <c r="J11" i="2"/>
  <c r="H9" i="2"/>
  <c r="H21" i="2"/>
  <c r="I9" i="2"/>
  <c r="G8" i="2"/>
  <c r="I21" i="2"/>
  <c r="G20" i="2"/>
  <c r="I20" i="2" s="1"/>
  <c r="I8" i="2" l="1"/>
  <c r="G4" i="2"/>
  <c r="H8" i="2"/>
  <c r="J9" i="2"/>
  <c r="H20" i="2"/>
  <c r="J20" i="2" s="1"/>
  <c r="J21" i="2"/>
  <c r="J8" i="2" l="1"/>
</calcChain>
</file>

<file path=xl/sharedStrings.xml><?xml version="1.0" encoding="utf-8"?>
<sst xmlns="http://schemas.openxmlformats.org/spreadsheetml/2006/main" count="687" uniqueCount="554">
  <si>
    <t xml:space="preserve">lei </t>
  </si>
  <si>
    <t>Cod</t>
  </si>
  <si>
    <t>Denumire indicator</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</si>
  <si>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</si>
  <si>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</si>
  <si>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</si>
  <si>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</si>
  <si>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</si>
  <si>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</si>
  <si>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</si>
  <si>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</si>
  <si>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</si>
  <si>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</si>
  <si>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</si>
  <si>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</si>
  <si>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</si>
  <si>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</si>
  <si>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</si>
  <si>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</si>
  <si>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</si>
  <si>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</si>
  <si>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</si>
  <si>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</si>
  <si>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</si>
  <si>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</si>
  <si>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</si>
  <si>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</si>
  <si>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</si>
  <si>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</si>
  <si>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</si>
  <si>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</si>
  <si>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</si>
  <si>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</si>
  <si>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</si>
  <si>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</si>
  <si>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</si>
  <si>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</si>
  <si>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</si>
  <si>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</si>
  <si>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</si>
  <si>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</si>
  <si>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</si>
  <si>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</si>
  <si>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</si>
  <si>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</si>
  <si>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</si>
  <si>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</si>
  <si>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</si>
  <si>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</si>
  <si>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</si>
  <si>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</si>
  <si>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</si>
  <si>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</si>
  <si>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</si>
  <si>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</si>
  <si>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</si>
  <si>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</si>
  <si>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</si>
  <si>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</si>
  <si>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</si>
  <si>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</si>
  <si>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</si>
  <si>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</si>
  <si>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</si>
  <si>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</si>
  <si>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</si>
  <si>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</si>
  <si>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</si>
  <si>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</si>
  <si>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</si>
  <si>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</si>
  <si>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</si>
  <si>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</si>
  <si>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</si>
  <si>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</si>
  <si>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</si>
  <si>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</si>
  <si>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</si>
  <si>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</si>
  <si>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</si>
  <si>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</si>
  <si>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</si>
  <si>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</si>
  <si>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</si>
  <si>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</si>
  <si>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</si>
  <si>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</si>
  <si>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</si>
  <si>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</si>
  <si>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</si>
  <si>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</si>
  <si>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</si>
  <si>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</si>
  <si>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</si>
  <si>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</si>
  <si>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</si>
  <si>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</si>
  <si>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</si>
  <si>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</si>
  <si>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</si>
  <si>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</si>
  <si>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</si>
  <si>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</si>
  <si>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</si>
  <si>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</si>
  <si>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</si>
  <si>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</si>
  <si>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</si>
  <si>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</si>
  <si>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</si>
  <si>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</si>
  <si>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</si>
  <si>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</si>
  <si>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</si>
  <si>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</si>
  <si>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</si>
  <si>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</si>
  <si>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</si>
  <si>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</si>
  <si>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</si>
  <si>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</si>
  <si>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</si>
  <si>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</si>
  <si>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</si>
  <si>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</si>
  <si>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</si>
  <si>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</si>
  <si>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</si>
  <si>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</si>
  <si>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</si>
  <si>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</si>
  <si>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</si>
  <si>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</si>
  <si>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</si>
  <si>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</si>
  <si>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</si>
  <si>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</si>
  <si>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</si>
  <si>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</si>
  <si>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</si>
  <si>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</si>
  <si>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</si>
  <si>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</si>
  <si>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</si>
  <si>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</si>
  <si>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</si>
  <si>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</si>
  <si>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</si>
  <si>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</si>
  <si>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</si>
  <si>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</si>
  <si>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</si>
  <si>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</si>
  <si>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</si>
  <si>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</si>
  <si>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</si>
  <si>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</si>
  <si>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</si>
  <si>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</si>
  <si>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</si>
  <si>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</si>
  <si>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</si>
  <si>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</si>
  <si>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</si>
  <si>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</si>
  <si>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</si>
  <si>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</si>
  <si>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</si>
  <si>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</si>
  <si>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</si>
  <si>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</si>
  <si>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</si>
  <si>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</si>
  <si>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</si>
  <si>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</si>
  <si>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</si>
  <si>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</si>
  <si>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</si>
  <si>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</si>
  <si>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</si>
  <si>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</si>
  <si>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</si>
  <si>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</si>
  <si>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</si>
  <si>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</si>
  <si>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</si>
  <si>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</si>
  <si>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</si>
  <si>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</si>
  <si>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</si>
  <si>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</si>
  <si>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</si>
  <si>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</si>
  <si>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</si>
  <si>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</si>
  <si>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</si>
  <si>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</si>
  <si>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</si>
  <si>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</si>
  <si>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</si>
  <si>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</si>
  <si>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</si>
  <si>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</si>
  <si>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</si>
  <si>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</si>
  <si>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</si>
  <si>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</si>
  <si>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</si>
  <si>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</si>
  <si>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</si>
  <si>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</si>
  <si>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</si>
  <si>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</si>
  <si>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</si>
  <si>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</si>
  <si>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</si>
  <si>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</si>
  <si>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</si>
  <si>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</si>
  <si>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</si>
  <si>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</si>
  <si>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</si>
  <si>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</si>
  <si>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</si>
  <si>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</si>
  <si>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</si>
  <si>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</si>
  <si>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</si>
  <si>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</si>
  <si>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</si>
  <si>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</si>
  <si>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</si>
  <si>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</si>
  <si>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</si>
  <si>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</si>
  <si>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</si>
  <si>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</si>
  <si>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</si>
  <si>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</si>
  <si>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</si>
  <si>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</si>
  <si>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</si>
  <si>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</si>
  <si>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</si>
  <si>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</si>
  <si>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</si>
  <si>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</si>
  <si>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</si>
  <si>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</si>
  <si>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</si>
  <si>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</si>
  <si>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</si>
  <si>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</si>
  <si>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</si>
  <si>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</si>
  <si>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</si>
  <si>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</si>
  <si>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</si>
  <si>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</si>
  <si>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</si>
  <si>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</si>
  <si>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</si>
  <si>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</si>
  <si>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</si>
  <si>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</si>
  <si>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</si>
  <si>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</si>
  <si>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</si>
  <si>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</si>
  <si>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</si>
  <si>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</si>
  <si>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</si>
  <si>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</si>
  <si>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</si>
  <si>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</si>
  <si>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</si>
  <si>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</si>
  <si>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</si>
  <si>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</si>
  <si>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</si>
  <si>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</si>
  <si>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</si>
  <si>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</si>
  <si>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</si>
  <si>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</si>
  <si>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</si>
  <si>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</si>
  <si>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</si>
  <si>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</si>
  <si>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</si>
  <si>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</si>
  <si>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</si>
  <si>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</si>
  <si>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</si>
  <si>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</si>
  <si>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</si>
  <si>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</si>
  <si>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</si>
  <si>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</si>
  <si>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</si>
  <si>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</si>
  <si>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</si>
  <si>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</si>
  <si>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</si>
  <si>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</si>
  <si>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</si>
  <si>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</si>
  <si>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</si>
  <si>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</si>
  <si>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</si>
  <si>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</si>
  <si>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</si>
  <si>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</si>
  <si>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</si>
  <si>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</si>
  <si>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</si>
  <si>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</si>
  <si>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</si>
  <si>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</si>
  <si>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</si>
  <si>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</si>
  <si>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</si>
  <si>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</si>
  <si>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</si>
  <si>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</si>
  <si>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</si>
  <si>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</si>
  <si>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</si>
  <si>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</si>
  <si>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</si>
  <si>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</si>
  <si>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</si>
  <si>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</si>
  <si>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</si>
  <si>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</si>
  <si>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</si>
  <si>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</si>
  <si>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</si>
  <si>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</si>
  <si>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</si>
  <si>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</si>
  <si>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</si>
  <si>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</si>
  <si>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</si>
  <si>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</si>
  <si>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</si>
  <si>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</si>
  <si>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</si>
  <si>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</si>
  <si>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</si>
  <si>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</si>
  <si>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</si>
  <si>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</si>
  <si>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</si>
  <si>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</si>
  <si>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</si>
  <si>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</si>
  <si>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</si>
  <si>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</si>
  <si>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</si>
  <si>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</si>
  <si>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</si>
  <si>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</si>
  <si>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</si>
  <si>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</si>
  <si>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</si>
  <si>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</si>
  <si>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</si>
  <si>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</si>
  <si>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</si>
  <si>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</si>
  <si>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</si>
  <si>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</si>
  <si>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</si>
  <si>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</si>
  <si>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</si>
  <si>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</si>
  <si>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</si>
  <si>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</si>
  <si>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</si>
  <si>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</si>
  <si>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</si>
  <si>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</si>
  <si>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</si>
  <si>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</si>
  <si>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</si>
  <si>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</si>
  <si>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</si>
  <si>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</si>
  <si>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</si>
  <si>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</si>
  <si>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</si>
  <si>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</si>
  <si>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</si>
  <si>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</si>
  <si>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</si>
  <si>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</si>
  <si>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</si>
  <si>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</si>
  <si>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</si>
  <si>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</si>
  <si>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</si>
  <si>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</si>
  <si>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</si>
  <si>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</si>
  <si>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</si>
  <si>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</si>
  <si>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</si>
  <si>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</si>
  <si>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</si>
  <si>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</si>
  <si>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</si>
  <si>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</si>
  <si>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</si>
  <si>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</si>
  <si>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</si>
  <si>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</si>
  <si>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</si>
  <si>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</si>
  <si>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</si>
  <si>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</si>
  <si>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</si>
  <si>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</si>
  <si>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</si>
  <si>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</si>
  <si>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</si>
  <si>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</si>
  <si>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</si>
  <si>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</si>
  <si>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</si>
  <si>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</si>
  <si>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</si>
  <si>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</si>
  <si>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</si>
  <si>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</si>
  <si>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</si>
  <si>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</si>
  <si>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</si>
  <si>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</si>
  <si>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</si>
  <si>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</si>
  <si>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</si>
  <si>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</si>
  <si>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</si>
  <si>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</si>
  <si>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</si>
  <si>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</si>
  <si>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</si>
  <si>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</si>
  <si>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</si>
  <si>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</si>
  <si>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</si>
  <si>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</si>
  <si>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</si>
  <si>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</si>
  <si>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</si>
  <si>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</si>
  <si>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</si>
  <si>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</si>
  <si>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</si>
  <si>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</si>
  <si>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</si>
  <si>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</si>
  <si>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</si>
  <si>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</si>
  <si>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</si>
  <si>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</si>
  <si>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</si>
  <si>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</si>
  <si>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</si>
  <si>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</si>
  <si>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</si>
  <si>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</si>
  <si>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</si>
  <si>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</si>
  <si>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</si>
  <si>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</si>
  <si>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</si>
  <si>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</si>
  <si>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</si>
  <si>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</si>
  <si>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</si>
  <si>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</si>
  <si>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</si>
  <si>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</si>
  <si>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</si>
  <si>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</si>
  <si>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</si>
  <si>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</si>
  <si>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</si>
  <si>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</si>
  <si>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</si>
  <si>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</si>
  <si>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</si>
  <si>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</si>
  <si>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</si>
  <si>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</si>
  <si>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</si>
  <si>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</si>
  <si>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</si>
  <si>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</si>
  <si>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</si>
  <si>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</si>
  <si>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</si>
  <si>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</si>
  <si>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</si>
  <si>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</si>
  <si>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</si>
  <si>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</si>
  <si>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</si>
  <si>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</si>
  <si>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</si>
  <si>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</si>
  <si>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</si>
  <si>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</si>
  <si>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</si>
  <si>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</si>
  <si>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</si>
  <si>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</si>
  <si>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</si>
  <si>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</si>
  <si>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</si>
  <si>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</si>
  <si>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</si>
  <si>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</si>
  <si>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se scriu sumele din coloana J</t>
  </si>
  <si>
    <t>CASA DE ASIGURARI DE SANATATE GALATI</t>
  </si>
  <si>
    <t>Cont executie</t>
  </si>
  <si>
    <t>COFOG</t>
  </si>
  <si>
    <t>Diferenta</t>
  </si>
  <si>
    <t>COD PROGRAM 530</t>
  </si>
  <si>
    <t>COD PROGRAM 659</t>
  </si>
  <si>
    <t>COD PROGRAM 1704</t>
  </si>
  <si>
    <t>COD PROGRAM 2435</t>
  </si>
  <si>
    <t>COD PROGRAM 2534</t>
  </si>
  <si>
    <t>COD PROGRAM 2535</t>
  </si>
  <si>
    <t>COD PROGRAM 0000 = 659(660401)</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</si>
  <si>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</si>
  <si>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</si>
  <si>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</si>
  <si>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</si>
  <si>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</si>
  <si>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</si>
  <si>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</si>
  <si>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</si>
  <si>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</si>
  <si>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 xml:space="preserve">        Ciprian GROZA</t>
  </si>
  <si>
    <t>Prevederi bugetare aprobate la finele perioadei de raportare                               Fila buget nr.  AB 9690/29.11.2023</t>
  </si>
  <si>
    <t>Prevederi bugetare trimestriale cumulate        Fila buget nr.  AB 9690/29.11.2023</t>
  </si>
  <si>
    <t>ANAF inregistrat = 0 lei (ian.-nov.2023)</t>
  </si>
  <si>
    <t>Credite de angajament        Fila buget nr.  AB 9690/29.11.2023</t>
  </si>
  <si>
    <t>CONT DE EXECUTIE CHELTUIELI NOIEMBRIE 2023</t>
  </si>
  <si>
    <t>CONT DE EXECUTIE VENITURI NOIEMBRIE 2023</t>
  </si>
  <si>
    <t>COD PROGRAM 0000 = 659(661100)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</si>
</sst>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30">
    <font>
      <sz val="10"/>
      <name val="Arial"/>
      <charset val="238"/>
    </font>
    <font>
      <sz val="10"/>
      <name val="Arial"/>
      <family val="2"/>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
      <b/>
      <sz val="10"/>
      <color rgb="FFFF0000"/>
      <name val="Palatino Linotype"/>
      <family val="1"/>
      <charset val="23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4">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4" fontId="5" fillId="0" borderId="1" xfId="0" applyNumberFormat="1" applyFont="1" applyBorder="1"/>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4" fontId="4" fillId="0" borderId="0" xfId="0" applyNumberFormat="1" applyFont="1"/>
    <xf numFmtId="2" fontId="5" fillId="0" borderId="1" xfId="0" applyNumberFormat="1" applyFont="1" applyBorder="1" applyAlignment="1">
      <alignment horizontal="left" vertical="center"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0" fontId="9" fillId="0" borderId="0" xfId="0" applyFont="1" applyAlignment="1">
      <alignment horizontal="center" vertical="center" wrapText="1"/>
    </xf>
    <xf numFmtId="49" fontId="11" fillId="0" borderId="1" xfId="0" applyNumberFormat="1" applyFont="1" applyBorder="1" applyAlignment="1">
      <alignment vertical="top" wrapText="1"/>
    </xf>
    <xf numFmtId="4" fontId="11" fillId="0" borderId="0" xfId="0" applyNumberFormat="1" applyFont="1"/>
    <xf numFmtId="0" fontId="11" fillId="0" borderId="0" xfId="0" applyFont="1"/>
    <xf numFmtId="165" fontId="11" fillId="0" borderId="1" xfId="2" applyNumberFormat="1" applyFont="1" applyBorder="1" applyAlignment="1">
      <alignment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165" fontId="9" fillId="0" borderId="1" xfId="2" applyNumberFormat="1" applyFont="1" applyBorder="1" applyAlignment="1">
      <alignment wrapText="1"/>
    </xf>
    <xf numFmtId="0" fontId="12" fillId="0" borderId="0" xfId="0" applyFont="1"/>
    <xf numFmtId="165" fontId="12" fillId="0" borderId="1" xfId="2" applyNumberFormat="1" applyFont="1" applyBorder="1" applyAlignment="1">
      <alignment wrapText="1"/>
    </xf>
    <xf numFmtId="3" fontId="9" fillId="0" borderId="1" xfId="0" applyNumberFormat="1" applyFont="1" applyBorder="1" applyAlignment="1">
      <alignment vertical="top"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49" fontId="9" fillId="2" borderId="0" xfId="0" applyNumberFormat="1" applyFont="1" applyFill="1" applyAlignment="1">
      <alignment vertical="top" wrapText="1"/>
    </xf>
    <xf numFmtId="165" fontId="9" fillId="2" borderId="1" xfId="2" applyNumberFormat="1" applyFont="1" applyFill="1" applyBorder="1"/>
    <xf numFmtId="165" fontId="25" fillId="0" borderId="1" xfId="2" applyNumberFormat="1" applyFont="1" applyBorder="1" applyAlignment="1">
      <alignment wrapText="1"/>
    </xf>
    <xf numFmtId="4" fontId="9" fillId="3" borderId="0" xfId="0" applyNumberFormat="1" applyFont="1" applyFill="1" applyAlignment="1">
      <alignment wrapText="1"/>
    </xf>
    <xf numFmtId="4" fontId="11" fillId="4" borderId="1" xfId="0" applyNumberFormat="1" applyFont="1" applyFill="1" applyBorder="1" applyAlignment="1">
      <alignment horizontal="center" vertical="center" wrapText="1"/>
    </xf>
    <xf numFmtId="49" fontId="11" fillId="0" borderId="0" xfId="0" applyNumberFormat="1" applyFont="1" applyAlignment="1">
      <alignment vertical="top"/>
    </xf>
    <xf numFmtId="4" fontId="11" fillId="4" borderId="1" xfId="3" applyNumberFormat="1" applyFont="1" applyFill="1" applyBorder="1" applyAlignment="1">
      <alignment horizontal="right" wrapText="1"/>
    </xf>
    <xf numFmtId="4" fontId="9" fillId="2" borderId="0" xfId="0" applyNumberFormat="1" applyFont="1" applyFill="1"/>
    <xf numFmtId="4" fontId="9" fillId="2" borderId="1" xfId="0" applyNumberFormat="1" applyFont="1" applyFill="1" applyBorder="1"/>
    <xf numFmtId="4" fontId="9" fillId="4" borderId="0" xfId="0" applyNumberFormat="1" applyFont="1" applyFill="1"/>
    <xf numFmtId="0" fontId="26" fillId="0" borderId="0" xfId="0" applyFont="1"/>
    <xf numFmtId="0" fontId="26" fillId="0" borderId="0" xfId="0" applyFont="1" applyAlignment="1">
      <alignment wrapText="1"/>
    </xf>
    <xf numFmtId="0" fontId="5" fillId="0" borderId="0" xfId="0" applyFont="1"/>
    <xf numFmtId="0" fontId="27" fillId="0" borderId="0" xfId="0" applyFont="1" applyAlignment="1">
      <alignment wrapText="1"/>
    </xf>
    <xf numFmtId="0" fontId="28" fillId="0" borderId="0" xfId="0" applyFont="1"/>
    <xf numFmtId="4" fontId="28" fillId="4" borderId="0" xfId="0" applyNumberFormat="1" applyFont="1" applyFill="1"/>
    <xf numFmtId="4" fontId="4" fillId="4" borderId="0" xfId="0" applyNumberFormat="1" applyFont="1" applyFill="1"/>
    <xf numFmtId="4" fontId="5" fillId="4" borderId="0" xfId="0" applyNumberFormat="1" applyFont="1" applyFill="1"/>
    <xf numFmtId="4" fontId="5" fillId="0" borderId="0" xfId="0" applyNumberFormat="1" applyFont="1"/>
    <xf numFmtId="4" fontId="5" fillId="0" borderId="0" xfId="0" applyNumberFormat="1" applyFont="1" applyAlignment="1">
      <alignment horizontal="center"/>
    </xf>
    <xf numFmtId="2" fontId="1" fillId="0" borderId="1" xfId="0" applyNumberFormat="1" applyFont="1" applyBorder="1" applyAlignment="1">
      <alignment wrapText="1"/>
    </xf>
    <xf numFmtId="4" fontId="1" fillId="0" borderId="1" xfId="0" applyNumberFormat="1" applyFont="1" applyBorder="1"/>
    <xf numFmtId="3" fontId="1" fillId="0" borderId="1" xfId="0" applyNumberFormat="1" applyFont="1" applyBorder="1"/>
    <xf numFmtId="4" fontId="1" fillId="0" borderId="1" xfId="1" applyNumberFormat="1" applyFont="1" applyBorder="1" applyAlignment="1" applyProtection="1">
      <alignment wrapText="1"/>
      <protection locked="0"/>
    </xf>
    <xf numFmtId="2" fontId="1" fillId="0" borderId="1" xfId="0" applyNumberFormat="1" applyFont="1" applyBorder="1" applyAlignment="1">
      <alignment horizontal="left" wrapText="1"/>
    </xf>
    <xf numFmtId="2" fontId="1" fillId="0" borderId="1" xfId="2" applyNumberFormat="1" applyFont="1" applyBorder="1" applyAlignment="1">
      <alignment wrapText="1"/>
    </xf>
    <xf numFmtId="2" fontId="1" fillId="0" borderId="1" xfId="0" applyNumberFormat="1" applyFont="1" applyBorder="1" applyAlignment="1">
      <alignment horizontal="left" vertical="center" wrapText="1"/>
    </xf>
    <xf numFmtId="49" fontId="1" fillId="0" borderId="1" xfId="0" applyNumberFormat="1" applyFont="1" applyBorder="1" applyAlignment="1">
      <alignment horizontal="left" wrapText="1"/>
    </xf>
    <xf numFmtId="0" fontId="1" fillId="0" borderId="1" xfId="0" applyFont="1" applyBorder="1"/>
    <xf numFmtId="3" fontId="1" fillId="2" borderId="0" xfId="0" applyNumberFormat="1" applyFont="1" applyFill="1"/>
    <xf numFmtId="0" fontId="1" fillId="0" borderId="0" xfId="0" applyFont="1"/>
    <xf numFmtId="49" fontId="11" fillId="4"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top" wrapText="1"/>
    </xf>
    <xf numFmtId="3" fontId="11" fillId="4" borderId="1" xfId="0" applyNumberFormat="1" applyFont="1" applyFill="1" applyBorder="1" applyAlignment="1">
      <alignment horizontal="center"/>
    </xf>
    <xf numFmtId="3" fontId="10" fillId="4" borderId="1" xfId="0" applyNumberFormat="1" applyFont="1" applyFill="1" applyBorder="1" applyAlignment="1">
      <alignment horizontal="center"/>
    </xf>
    <xf numFmtId="49" fontId="11" fillId="4" borderId="1" xfId="0" applyNumberFormat="1" applyFont="1" applyFill="1" applyBorder="1" applyAlignment="1">
      <alignment vertical="top" wrapText="1"/>
    </xf>
    <xf numFmtId="165" fontId="11" fillId="4" borderId="1" xfId="2" applyNumberFormat="1" applyFont="1" applyFill="1" applyBorder="1" applyAlignment="1">
      <alignment horizontal="left" wrapText="1"/>
    </xf>
    <xf numFmtId="165" fontId="11" fillId="4" borderId="1" xfId="2" applyNumberFormat="1" applyFont="1" applyFill="1" applyBorder="1" applyAlignment="1">
      <alignment wrapText="1"/>
    </xf>
    <xf numFmtId="49" fontId="11" fillId="4" borderId="1" xfId="0" applyNumberFormat="1" applyFont="1" applyFill="1" applyBorder="1" applyAlignment="1">
      <alignment horizontal="left" vertical="top" wrapText="1"/>
    </xf>
    <xf numFmtId="49" fontId="9" fillId="4" borderId="1" xfId="0" applyNumberFormat="1" applyFont="1" applyFill="1" applyBorder="1" applyAlignment="1">
      <alignment vertical="top" wrapText="1"/>
    </xf>
    <xf numFmtId="4" fontId="9" fillId="4" borderId="1" xfId="2" applyNumberFormat="1" applyFont="1" applyFill="1" applyBorder="1" applyAlignment="1">
      <alignment wrapText="1"/>
    </xf>
    <xf numFmtId="4" fontId="10" fillId="4" borderId="1" xfId="0" applyNumberFormat="1" applyFont="1" applyFill="1" applyBorder="1" applyAlignment="1">
      <alignment horizontal="right"/>
    </xf>
    <xf numFmtId="165" fontId="9" fillId="4" borderId="1" xfId="2" applyNumberFormat="1" applyFont="1" applyFill="1" applyBorder="1" applyAlignment="1">
      <alignment wrapText="1"/>
    </xf>
    <xf numFmtId="3" fontId="11" fillId="4" borderId="1" xfId="3" applyNumberFormat="1" applyFont="1" applyFill="1" applyBorder="1" applyAlignment="1">
      <alignment horizontal="right" wrapText="1"/>
    </xf>
    <xf numFmtId="3" fontId="9" fillId="4" borderId="1" xfId="0" applyNumberFormat="1" applyFont="1" applyFill="1" applyBorder="1"/>
    <xf numFmtId="165" fontId="9" fillId="4" borderId="1" xfId="2" applyNumberFormat="1" applyFont="1" applyFill="1" applyBorder="1" applyAlignment="1">
      <alignment horizontal="left" vertical="center" wrapText="1"/>
    </xf>
    <xf numFmtId="4" fontId="13" fillId="4" borderId="1" xfId="3" applyNumberFormat="1" applyFont="1" applyFill="1" applyBorder="1" applyAlignment="1">
      <alignment horizontal="right" wrapText="1"/>
    </xf>
    <xf numFmtId="49" fontId="12" fillId="4" borderId="1" xfId="0" applyNumberFormat="1" applyFont="1" applyFill="1" applyBorder="1" applyAlignment="1">
      <alignment vertical="top" wrapText="1"/>
    </xf>
    <xf numFmtId="165" fontId="12" fillId="4" borderId="1" xfId="2" applyNumberFormat="1" applyFont="1" applyFill="1" applyBorder="1" applyAlignment="1">
      <alignment wrapText="1"/>
    </xf>
    <xf numFmtId="4" fontId="14" fillId="4" borderId="1" xfId="0" applyNumberFormat="1" applyFont="1" applyFill="1" applyBorder="1" applyAlignment="1">
      <alignment horizontal="right"/>
    </xf>
    <xf numFmtId="4" fontId="11" fillId="4" borderId="1" xfId="3" applyNumberFormat="1" applyFont="1" applyFill="1" applyBorder="1" applyAlignment="1">
      <alignment horizontal="right"/>
    </xf>
    <xf numFmtId="49" fontId="9" fillId="4" borderId="1" xfId="0" applyNumberFormat="1" applyFont="1" applyFill="1" applyBorder="1" applyAlignment="1">
      <alignment horizontal="left" vertical="top" wrapText="1"/>
    </xf>
    <xf numFmtId="165" fontId="11" fillId="4" borderId="1" xfId="3" applyNumberFormat="1" applyFont="1" applyFill="1" applyBorder="1" applyAlignment="1">
      <alignment wrapText="1"/>
    </xf>
    <xf numFmtId="165" fontId="9" fillId="4" borderId="1" xfId="3" applyNumberFormat="1" applyFont="1" applyFill="1" applyBorder="1" applyAlignment="1">
      <alignment wrapText="1"/>
    </xf>
    <xf numFmtId="49" fontId="15" fillId="4" borderId="1" xfId="0" applyNumberFormat="1" applyFont="1" applyFill="1" applyBorder="1" applyAlignment="1">
      <alignment vertical="top" wrapText="1"/>
    </xf>
    <xf numFmtId="4" fontId="11" fillId="4" borderId="1" xfId="2" applyNumberFormat="1" applyFont="1" applyFill="1" applyBorder="1" applyAlignment="1">
      <alignment wrapText="1"/>
    </xf>
    <xf numFmtId="49" fontId="25" fillId="4" borderId="1" xfId="0" applyNumberFormat="1" applyFont="1" applyFill="1" applyBorder="1" applyAlignment="1">
      <alignment vertical="top" wrapText="1"/>
    </xf>
    <xf numFmtId="4" fontId="9" fillId="4" borderId="1" xfId="0" applyNumberFormat="1" applyFont="1" applyFill="1" applyBorder="1" applyAlignment="1">
      <alignment wrapText="1"/>
    </xf>
    <xf numFmtId="4" fontId="9" fillId="4" borderId="1" xfId="0" applyNumberFormat="1" applyFont="1" applyFill="1" applyBorder="1" applyAlignment="1">
      <alignment horizontal="left" wrapText="1"/>
    </xf>
    <xf numFmtId="4" fontId="11" fillId="4" borderId="1" xfId="0" applyNumberFormat="1" applyFont="1" applyFill="1" applyBorder="1" applyAlignment="1">
      <alignment horizontal="left" wrapText="1"/>
    </xf>
    <xf numFmtId="165" fontId="16" fillId="4" borderId="1" xfId="2" applyNumberFormat="1" applyFont="1" applyFill="1" applyBorder="1" applyAlignment="1">
      <alignment wrapText="1"/>
    </xf>
    <xf numFmtId="165" fontId="16" fillId="4" borderId="1" xfId="2" applyNumberFormat="1" applyFont="1" applyFill="1" applyBorder="1" applyAlignment="1">
      <alignment horizontal="left" vertical="center" wrapText="1"/>
    </xf>
    <xf numFmtId="165" fontId="17" fillId="4" borderId="1" xfId="3" applyNumberFormat="1" applyFont="1" applyFill="1" applyBorder="1" applyAlignment="1">
      <alignment horizontal="left" vertical="center" wrapText="1"/>
    </xf>
    <xf numFmtId="165" fontId="16" fillId="4" borderId="1" xfId="3" applyNumberFormat="1" applyFont="1" applyFill="1" applyBorder="1" applyAlignment="1">
      <alignment horizontal="left" vertical="center" wrapText="1"/>
    </xf>
    <xf numFmtId="4" fontId="11" fillId="4" borderId="1" xfId="0" applyNumberFormat="1" applyFont="1" applyFill="1" applyBorder="1"/>
    <xf numFmtId="4" fontId="9" fillId="4" borderId="1" xfId="0" applyNumberFormat="1" applyFont="1" applyFill="1" applyBorder="1"/>
    <xf numFmtId="3" fontId="9" fillId="4" borderId="0" xfId="0" applyNumberFormat="1" applyFont="1" applyFill="1"/>
    <xf numFmtId="4" fontId="29" fillId="4" borderId="1" xfId="3" applyNumberFormat="1" applyFont="1" applyFill="1" applyBorder="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7"/>
  <sheetViews>
    <sheetView zoomScaleNormal="100" workbookViewId="0">
      <pane xSplit="3" ySplit="7" topLeftCell="D8" activePane="bottomRight" state="frozen"/>
      <selection activeCell="B2" sqref="B2"/>
      <selection pane="topRight" activeCell="B2" sqref="B2"/>
      <selection pane="bottomLeft" activeCell="B2" sqref="B2"/>
      <selection pane="bottomRight" activeCell="E3" sqref="E3"/>
    </sheetView>
  </sheetViews>
  <sheetFormatPr defaultColWidth="9.140625" defaultRowHeight="12.75"/>
  <cols>
    <col min="1" max="1" width="11" style="27" customWidth="1"/>
    <col min="2" max="2" width="59.5703125" style="6" customWidth="1"/>
    <col min="3" max="3" width="18.5703125" style="22" customWidth="1"/>
    <col min="4" max="4" width="16.7109375" style="22" customWidth="1"/>
    <col min="5" max="6" width="18" style="6" customWidth="1"/>
    <col min="7" max="8" width="14.42578125" style="6" bestFit="1" customWidth="1"/>
    <col min="9" max="9" width="13.85546875" style="6" bestFit="1"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c r="A1" s="87" t="s">
        <v>526</v>
      </c>
    </row>
    <row r="2" spans="1:165" ht="15">
      <c r="B2" s="71" t="s">
        <v>552</v>
      </c>
      <c r="C2" s="61"/>
      <c r="D2" s="61"/>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row>
    <row r="3" spans="1:165">
      <c r="B3" s="1"/>
      <c r="C3" s="15">
        <v>699256170</v>
      </c>
      <c r="D3" s="15">
        <v>699256170</v>
      </c>
      <c r="E3" s="15">
        <v>597467517.65999997</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row>
    <row r="4" spans="1:165">
      <c r="A4" s="2"/>
      <c r="B4" s="3"/>
      <c r="C4" s="15">
        <f>C3-C8</f>
        <v>0</v>
      </c>
      <c r="D4" s="15">
        <f>D3-D8</f>
        <v>0</v>
      </c>
      <c r="E4" s="15">
        <f>E3-E8</f>
        <v>0</v>
      </c>
      <c r="F4" s="22"/>
      <c r="FG4" s="5"/>
    </row>
    <row r="5" spans="1:165" ht="12.75" customHeight="1">
      <c r="E5" s="22"/>
      <c r="F5" s="7" t="s">
        <v>0</v>
      </c>
      <c r="G5" s="153"/>
      <c r="H5" s="153"/>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2"/>
      <c r="EJ5" s="152"/>
      <c r="EK5" s="152"/>
      <c r="EL5" s="152"/>
      <c r="EM5" s="152"/>
      <c r="EN5" s="151"/>
      <c r="EO5" s="151"/>
      <c r="EP5" s="151"/>
      <c r="EQ5" s="151"/>
      <c r="ER5" s="151"/>
      <c r="ES5" s="151"/>
      <c r="ET5" s="151"/>
      <c r="EU5" s="151"/>
      <c r="EV5" s="151"/>
      <c r="EW5" s="151"/>
      <c r="EX5" s="151"/>
      <c r="EY5" s="151"/>
      <c r="EZ5" s="151"/>
      <c r="FA5" s="151"/>
      <c r="FB5" s="151"/>
      <c r="FC5" s="151"/>
      <c r="FD5" s="151"/>
      <c r="FE5" s="151"/>
      <c r="FF5" s="151"/>
      <c r="FG5" s="151"/>
    </row>
    <row r="6" spans="1:165" ht="90">
      <c r="A6" s="8" t="s">
        <v>1</v>
      </c>
      <c r="B6" s="8" t="s">
        <v>2</v>
      </c>
      <c r="C6" s="86" t="s">
        <v>547</v>
      </c>
      <c r="D6" s="86" t="s">
        <v>548</v>
      </c>
      <c r="E6" s="8" t="s">
        <v>3</v>
      </c>
      <c r="F6" s="8" t="s">
        <v>4</v>
      </c>
      <c r="G6" s="9"/>
      <c r="H6" s="9"/>
      <c r="I6" s="8" t="s">
        <v>3</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row>
    <row r="7" spans="1:165" s="13" customFormat="1">
      <c r="A7" s="10"/>
      <c r="B7" s="11"/>
      <c r="C7" s="60"/>
      <c r="D7" s="60"/>
      <c r="E7" s="60"/>
      <c r="F7" s="60"/>
      <c r="G7" s="12"/>
      <c r="H7" s="12"/>
      <c r="I7" s="60"/>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row>
    <row r="8" spans="1:165">
      <c r="A8" s="62" t="s">
        <v>5</v>
      </c>
      <c r="B8" s="14" t="s">
        <v>6</v>
      </c>
      <c r="C8" s="15">
        <f t="shared" ref="C8:F8" si="0">+C9+C67+C111+C96+C91</f>
        <v>699256170</v>
      </c>
      <c r="D8" s="15">
        <f t="shared" si="0"/>
        <v>699256170</v>
      </c>
      <c r="E8" s="15">
        <f t="shared" si="0"/>
        <v>597467517.66000009</v>
      </c>
      <c r="F8" s="15">
        <f t="shared" si="0"/>
        <v>50579157.089999996</v>
      </c>
      <c r="G8" s="4">
        <f>E8-I8</f>
        <v>50579157.090000153</v>
      </c>
      <c r="H8" s="4">
        <f>F8-G8</f>
        <v>-1.5646219253540039E-7</v>
      </c>
      <c r="I8" s="15">
        <f t="shared" ref="I8" si="1">+I9+I67+I111+I96+I91</f>
        <v>546888360.56999993</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2"/>
      <c r="FI8" s="22"/>
    </row>
    <row r="9" spans="1:165">
      <c r="A9" s="62" t="s">
        <v>7</v>
      </c>
      <c r="B9" s="14" t="s">
        <v>8</v>
      </c>
      <c r="C9" s="15">
        <f t="shared" ref="C9:F9" si="2">+C15+C53+C10</f>
        <v>595352000</v>
      </c>
      <c r="D9" s="15">
        <f t="shared" si="2"/>
        <v>595352000</v>
      </c>
      <c r="E9" s="15">
        <f t="shared" si="2"/>
        <v>525490588.66000003</v>
      </c>
      <c r="F9" s="15">
        <f t="shared" si="2"/>
        <v>50149296.089999996</v>
      </c>
      <c r="G9" s="4">
        <f t="shared" ref="G9:G72" si="3">E9-I9</f>
        <v>50149296.090000033</v>
      </c>
      <c r="H9" s="4">
        <f t="shared" ref="H9:H72" si="4">F9-G9</f>
        <v>0</v>
      </c>
      <c r="I9" s="15">
        <f t="shared" ref="I9" si="5">+I15+I53+I10</f>
        <v>475341292.56999999</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2"/>
      <c r="FI9" s="22"/>
    </row>
    <row r="10" spans="1:165">
      <c r="A10" s="62" t="s">
        <v>9</v>
      </c>
      <c r="B10" s="14" t="s">
        <v>10</v>
      </c>
      <c r="C10" s="15">
        <f t="shared" ref="C10:F10" si="6">+C11+C12+C13+C14</f>
        <v>0</v>
      </c>
      <c r="D10" s="15">
        <f t="shared" si="6"/>
        <v>0</v>
      </c>
      <c r="E10" s="15">
        <f t="shared" si="6"/>
        <v>0</v>
      </c>
      <c r="F10" s="15">
        <f t="shared" si="6"/>
        <v>0</v>
      </c>
      <c r="G10" s="4">
        <f t="shared" si="3"/>
        <v>0</v>
      </c>
      <c r="H10" s="4">
        <f t="shared" si="4"/>
        <v>0</v>
      </c>
      <c r="I10" s="15">
        <f t="shared" ref="I10" si="7">+I11+I12+I13+I14</f>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2"/>
      <c r="FI10" s="22"/>
    </row>
    <row r="11" spans="1:165" ht="38.25">
      <c r="A11" s="62" t="s">
        <v>11</v>
      </c>
      <c r="B11" s="14" t="s">
        <v>12</v>
      </c>
      <c r="C11" s="15"/>
      <c r="D11" s="15"/>
      <c r="E11" s="16"/>
      <c r="F11" s="16"/>
      <c r="G11" s="4">
        <f t="shared" si="3"/>
        <v>0</v>
      </c>
      <c r="H11" s="4">
        <f t="shared" si="4"/>
        <v>0</v>
      </c>
      <c r="I11" s="16"/>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2"/>
      <c r="FI11" s="22"/>
    </row>
    <row r="12" spans="1:165" ht="38.25">
      <c r="A12" s="62" t="s">
        <v>13</v>
      </c>
      <c r="B12" s="14" t="s">
        <v>14</v>
      </c>
      <c r="C12" s="15"/>
      <c r="D12" s="15"/>
      <c r="E12" s="16"/>
      <c r="F12" s="16"/>
      <c r="G12" s="4">
        <f t="shared" si="3"/>
        <v>0</v>
      </c>
      <c r="H12" s="4">
        <f t="shared" si="4"/>
        <v>0</v>
      </c>
      <c r="I12" s="16"/>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2"/>
      <c r="FI12" s="22"/>
    </row>
    <row r="13" spans="1:165" ht="25.5">
      <c r="A13" s="62" t="s">
        <v>15</v>
      </c>
      <c r="B13" s="14" t="s">
        <v>16</v>
      </c>
      <c r="C13" s="15"/>
      <c r="D13" s="15"/>
      <c r="E13" s="16"/>
      <c r="F13" s="16"/>
      <c r="G13" s="4">
        <f t="shared" si="3"/>
        <v>0</v>
      </c>
      <c r="H13" s="4">
        <f t="shared" si="4"/>
        <v>0</v>
      </c>
      <c r="I13" s="16"/>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2"/>
      <c r="FI13" s="22"/>
    </row>
    <row r="14" spans="1:165" ht="38.25">
      <c r="A14" s="62" t="s">
        <v>17</v>
      </c>
      <c r="B14" s="14" t="s">
        <v>18</v>
      </c>
      <c r="C14" s="15"/>
      <c r="D14" s="15"/>
      <c r="E14" s="16"/>
      <c r="F14" s="16"/>
      <c r="G14" s="4">
        <f t="shared" si="3"/>
        <v>0</v>
      </c>
      <c r="H14" s="4">
        <f t="shared" si="4"/>
        <v>0</v>
      </c>
      <c r="I14" s="16"/>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2"/>
      <c r="FI14" s="22"/>
    </row>
    <row r="15" spans="1:165">
      <c r="A15" s="62" t="s">
        <v>19</v>
      </c>
      <c r="B15" s="14" t="s">
        <v>20</v>
      </c>
      <c r="C15" s="15">
        <f t="shared" ref="C15:F15" si="8">+C16+C29</f>
        <v>595133000</v>
      </c>
      <c r="D15" s="15">
        <f t="shared" si="8"/>
        <v>595133000</v>
      </c>
      <c r="E15" s="15">
        <f t="shared" si="8"/>
        <v>524994448.47000003</v>
      </c>
      <c r="F15" s="15">
        <f t="shared" si="8"/>
        <v>50125945.589999996</v>
      </c>
      <c r="G15" s="4">
        <f t="shared" si="3"/>
        <v>50125945.590000033</v>
      </c>
      <c r="H15" s="4">
        <f t="shared" si="4"/>
        <v>0</v>
      </c>
      <c r="I15" s="15">
        <f t="shared" ref="I15" si="9">+I16+I29</f>
        <v>474868502.88</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2"/>
      <c r="FI15" s="22"/>
    </row>
    <row r="16" spans="1:165">
      <c r="A16" s="62" t="s">
        <v>21</v>
      </c>
      <c r="B16" s="14" t="s">
        <v>22</v>
      </c>
      <c r="C16" s="15">
        <f t="shared" ref="C16:F16" si="10">+C17+C25+C28</f>
        <v>34560000</v>
      </c>
      <c r="D16" s="15">
        <f t="shared" si="10"/>
        <v>34560000</v>
      </c>
      <c r="E16" s="15">
        <f t="shared" si="10"/>
        <v>28472382.059999999</v>
      </c>
      <c r="F16" s="15">
        <f t="shared" si="10"/>
        <v>2960819.18</v>
      </c>
      <c r="G16" s="4">
        <f t="shared" si="3"/>
        <v>2960819.1799999997</v>
      </c>
      <c r="H16" s="4">
        <f t="shared" si="4"/>
        <v>0</v>
      </c>
      <c r="I16" s="15">
        <f t="shared" ref="I16" si="11">+I17+I25+I28</f>
        <v>25511562.879999999</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2"/>
      <c r="FI16" s="22"/>
    </row>
    <row r="17" spans="1:165" ht="25.5">
      <c r="A17" s="62" t="s">
        <v>23</v>
      </c>
      <c r="B17" s="14" t="s">
        <v>24</v>
      </c>
      <c r="C17" s="15">
        <f t="shared" ref="C17:F17" si="12">C18+C19+C21+C22+C23+C20+C24</f>
        <v>8308000</v>
      </c>
      <c r="D17" s="15">
        <f t="shared" si="12"/>
        <v>8308000</v>
      </c>
      <c r="E17" s="15">
        <f t="shared" si="12"/>
        <v>1727740</v>
      </c>
      <c r="F17" s="15">
        <f t="shared" si="12"/>
        <v>472742</v>
      </c>
      <c r="G17" s="4">
        <f t="shared" si="3"/>
        <v>472742</v>
      </c>
      <c r="H17" s="4">
        <f t="shared" si="4"/>
        <v>0</v>
      </c>
      <c r="I17" s="15">
        <f t="shared" ref="I17" si="13">I18+I19+I21+I22+I23+I20+I24</f>
        <v>1254998</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2"/>
      <c r="FI17" s="22"/>
    </row>
    <row r="18" spans="1:165" ht="25.5">
      <c r="A18" s="63" t="s">
        <v>25</v>
      </c>
      <c r="B18" s="102" t="s">
        <v>26</v>
      </c>
      <c r="C18" s="15">
        <v>8308000</v>
      </c>
      <c r="D18" s="15">
        <v>8308000</v>
      </c>
      <c r="E18" s="103">
        <v>874893</v>
      </c>
      <c r="F18" s="103">
        <v>393634</v>
      </c>
      <c r="G18" s="4">
        <f t="shared" si="3"/>
        <v>393634</v>
      </c>
      <c r="H18" s="4">
        <f t="shared" si="4"/>
        <v>0</v>
      </c>
      <c r="I18" s="103">
        <v>481259</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2"/>
      <c r="FI18" s="22"/>
    </row>
    <row r="19" spans="1:165" ht="25.5">
      <c r="A19" s="63" t="s">
        <v>27</v>
      </c>
      <c r="B19" s="102" t="s">
        <v>28</v>
      </c>
      <c r="C19" s="15"/>
      <c r="D19" s="15"/>
      <c r="E19" s="104"/>
      <c r="F19" s="104"/>
      <c r="G19" s="4">
        <f t="shared" si="3"/>
        <v>0</v>
      </c>
      <c r="H19" s="4">
        <f t="shared" si="4"/>
        <v>0</v>
      </c>
      <c r="I19" s="10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2"/>
      <c r="FI19" s="22"/>
    </row>
    <row r="20" spans="1:165">
      <c r="A20" s="63" t="s">
        <v>29</v>
      </c>
      <c r="B20" s="102" t="s">
        <v>30</v>
      </c>
      <c r="C20" s="15"/>
      <c r="D20" s="15"/>
      <c r="E20" s="104"/>
      <c r="F20" s="104"/>
      <c r="G20" s="4">
        <f t="shared" si="3"/>
        <v>0</v>
      </c>
      <c r="H20" s="4">
        <f t="shared" si="4"/>
        <v>0</v>
      </c>
      <c r="I20" s="10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2"/>
      <c r="FI20" s="22"/>
    </row>
    <row r="21" spans="1:165" ht="25.5">
      <c r="A21" s="63" t="s">
        <v>31</v>
      </c>
      <c r="B21" s="102" t="s">
        <v>32</v>
      </c>
      <c r="C21" s="15"/>
      <c r="D21" s="15"/>
      <c r="E21" s="104"/>
      <c r="F21" s="104"/>
      <c r="G21" s="4">
        <f t="shared" si="3"/>
        <v>0</v>
      </c>
      <c r="H21" s="4">
        <f t="shared" si="4"/>
        <v>0</v>
      </c>
      <c r="I21" s="10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2"/>
      <c r="FI21" s="22"/>
    </row>
    <row r="22" spans="1:165" ht="25.5">
      <c r="A22" s="63" t="s">
        <v>33</v>
      </c>
      <c r="B22" s="102" t="s">
        <v>34</v>
      </c>
      <c r="C22" s="15"/>
      <c r="D22" s="15"/>
      <c r="E22" s="104"/>
      <c r="F22" s="104"/>
      <c r="G22" s="4">
        <f t="shared" si="3"/>
        <v>0</v>
      </c>
      <c r="H22" s="4">
        <f t="shared" si="4"/>
        <v>0</v>
      </c>
      <c r="I22" s="10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2"/>
      <c r="FI22" s="22"/>
    </row>
    <row r="23" spans="1:165" ht="43.5" customHeight="1">
      <c r="A23" s="63" t="s">
        <v>35</v>
      </c>
      <c r="B23" s="64" t="s">
        <v>36</v>
      </c>
      <c r="C23" s="15"/>
      <c r="D23" s="15"/>
      <c r="E23" s="104"/>
      <c r="F23" s="104"/>
      <c r="G23" s="4">
        <f t="shared" si="3"/>
        <v>0</v>
      </c>
      <c r="H23" s="4">
        <f t="shared" si="4"/>
        <v>0</v>
      </c>
      <c r="I23" s="10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2"/>
      <c r="FI23" s="22"/>
    </row>
    <row r="24" spans="1:165" ht="43.5" customHeight="1">
      <c r="A24" s="63" t="s">
        <v>37</v>
      </c>
      <c r="B24" s="64" t="s">
        <v>38</v>
      </c>
      <c r="C24" s="15"/>
      <c r="D24" s="15"/>
      <c r="E24" s="104">
        <v>852847</v>
      </c>
      <c r="F24" s="104">
        <v>79108</v>
      </c>
      <c r="G24" s="4">
        <f t="shared" si="3"/>
        <v>79108</v>
      </c>
      <c r="H24" s="4">
        <f t="shared" si="4"/>
        <v>0</v>
      </c>
      <c r="I24" s="104">
        <v>773739</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2"/>
      <c r="FI24" s="22"/>
    </row>
    <row r="25" spans="1:165">
      <c r="A25" s="62" t="s">
        <v>39</v>
      </c>
      <c r="B25" s="65" t="s">
        <v>40</v>
      </c>
      <c r="C25" s="17">
        <f t="shared" ref="C25:F25" si="14">C26+C27</f>
        <v>0</v>
      </c>
      <c r="D25" s="17">
        <f t="shared" si="14"/>
        <v>0</v>
      </c>
      <c r="E25" s="17">
        <f t="shared" si="14"/>
        <v>41468</v>
      </c>
      <c r="F25" s="17">
        <f t="shared" si="14"/>
        <v>5733</v>
      </c>
      <c r="G25" s="4">
        <f t="shared" si="3"/>
        <v>5733</v>
      </c>
      <c r="H25" s="4">
        <f t="shared" si="4"/>
        <v>0</v>
      </c>
      <c r="I25" s="17">
        <f t="shared" ref="I25" si="15">I26+I27</f>
        <v>35735</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2"/>
      <c r="FI25" s="22"/>
    </row>
    <row r="26" spans="1:165">
      <c r="A26" s="63" t="s">
        <v>41</v>
      </c>
      <c r="B26" s="64" t="s">
        <v>42</v>
      </c>
      <c r="C26" s="15"/>
      <c r="D26" s="15"/>
      <c r="E26" s="104">
        <v>41468</v>
      </c>
      <c r="F26" s="104">
        <v>5733</v>
      </c>
      <c r="G26" s="4">
        <f t="shared" si="3"/>
        <v>5733</v>
      </c>
      <c r="H26" s="4">
        <f t="shared" si="4"/>
        <v>0</v>
      </c>
      <c r="I26" s="104">
        <v>35735</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2"/>
      <c r="FI26" s="22"/>
    </row>
    <row r="27" spans="1:165" ht="25.5">
      <c r="A27" s="63" t="s">
        <v>43</v>
      </c>
      <c r="B27" s="64" t="s">
        <v>44</v>
      </c>
      <c r="C27" s="15"/>
      <c r="D27" s="15"/>
      <c r="E27" s="104"/>
      <c r="F27" s="104"/>
      <c r="G27" s="4">
        <f t="shared" si="3"/>
        <v>0</v>
      </c>
      <c r="H27" s="4">
        <f t="shared" si="4"/>
        <v>0</v>
      </c>
      <c r="I27" s="10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2"/>
      <c r="FI27" s="22"/>
    </row>
    <row r="28" spans="1:165" ht="25.5">
      <c r="A28" s="63" t="s">
        <v>45</v>
      </c>
      <c r="B28" s="64" t="s">
        <v>46</v>
      </c>
      <c r="C28" s="15">
        <v>26252000</v>
      </c>
      <c r="D28" s="15">
        <v>26252000</v>
      </c>
      <c r="E28" s="103">
        <v>26703174.059999999</v>
      </c>
      <c r="F28" s="103">
        <v>2482344.1800000002</v>
      </c>
      <c r="G28" s="4">
        <f t="shared" si="3"/>
        <v>2482344.1799999997</v>
      </c>
      <c r="H28" s="4">
        <f t="shared" si="4"/>
        <v>0</v>
      </c>
      <c r="I28" s="103">
        <v>24220829.879999999</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2"/>
      <c r="FI28" s="22"/>
    </row>
    <row r="29" spans="1:165">
      <c r="A29" s="62" t="s">
        <v>47</v>
      </c>
      <c r="B29" s="14" t="s">
        <v>48</v>
      </c>
      <c r="C29" s="15">
        <f t="shared" ref="C29:F29" si="16">C30+C36+C52+C37+C38+C39+C40+C41+C42+C43+C44+C45+C46+C47+C48+C49+C50+C51</f>
        <v>560573000</v>
      </c>
      <c r="D29" s="15">
        <f t="shared" si="16"/>
        <v>560573000</v>
      </c>
      <c r="E29" s="15">
        <f t="shared" si="16"/>
        <v>496522066.41000003</v>
      </c>
      <c r="F29" s="15">
        <f t="shared" si="16"/>
        <v>47165126.409999996</v>
      </c>
      <c r="G29" s="4">
        <f t="shared" si="3"/>
        <v>47165126.410000026</v>
      </c>
      <c r="H29" s="4">
        <f t="shared" si="4"/>
        <v>0</v>
      </c>
      <c r="I29" s="15">
        <f t="shared" ref="I29" si="17">I30+I36+I52+I37+I38+I39+I40+I41+I42+I43+I44+I45+I46+I47+I48+I49+I50+I51</f>
        <v>449356940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2"/>
      <c r="FI29" s="22"/>
    </row>
    <row r="30" spans="1:165" ht="25.5">
      <c r="A30" s="62" t="s">
        <v>49</v>
      </c>
      <c r="B30" s="14" t="s">
        <v>50</v>
      </c>
      <c r="C30" s="15">
        <f t="shared" ref="C30:F30" si="18">C31+C32+C33+C34+C35</f>
        <v>541635000</v>
      </c>
      <c r="D30" s="15">
        <f t="shared" si="18"/>
        <v>541635000</v>
      </c>
      <c r="E30" s="15">
        <f t="shared" si="18"/>
        <v>473494865</v>
      </c>
      <c r="F30" s="15">
        <f t="shared" si="18"/>
        <v>45853790</v>
      </c>
      <c r="G30" s="4">
        <f t="shared" si="3"/>
        <v>45853790</v>
      </c>
      <c r="H30" s="4">
        <f t="shared" si="4"/>
        <v>0</v>
      </c>
      <c r="I30" s="15">
        <f t="shared" ref="I30" si="19">I31+I32+I33+I34+I35</f>
        <v>427641075</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2"/>
      <c r="FI30" s="22"/>
    </row>
    <row r="31" spans="1:165" ht="25.5">
      <c r="A31" s="63" t="s">
        <v>51</v>
      </c>
      <c r="B31" s="102" t="s">
        <v>52</v>
      </c>
      <c r="C31" s="15">
        <v>541635000</v>
      </c>
      <c r="D31" s="15">
        <v>541635000</v>
      </c>
      <c r="E31" s="104">
        <v>472143237</v>
      </c>
      <c r="F31" s="104">
        <v>45816888</v>
      </c>
      <c r="G31" s="4">
        <f t="shared" si="3"/>
        <v>45816888</v>
      </c>
      <c r="H31" s="4">
        <f t="shared" si="4"/>
        <v>0</v>
      </c>
      <c r="I31" s="104">
        <v>426326349</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2"/>
      <c r="FI31" s="22"/>
    </row>
    <row r="32" spans="1:165" ht="38.25">
      <c r="A32" s="63" t="s">
        <v>53</v>
      </c>
      <c r="B32" s="66" t="s">
        <v>54</v>
      </c>
      <c r="C32" s="15"/>
      <c r="D32" s="15"/>
      <c r="E32" s="104">
        <v>456608</v>
      </c>
      <c r="F32" s="104">
        <v>36902</v>
      </c>
      <c r="G32" s="4">
        <f t="shared" si="3"/>
        <v>36902</v>
      </c>
      <c r="H32" s="4">
        <f t="shared" si="4"/>
        <v>0</v>
      </c>
      <c r="I32" s="104">
        <v>419706</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2"/>
      <c r="FI32" s="22"/>
    </row>
    <row r="33" spans="1:165" ht="27.75" customHeight="1">
      <c r="A33" s="63" t="s">
        <v>55</v>
      </c>
      <c r="B33" s="102" t="s">
        <v>56</v>
      </c>
      <c r="C33" s="15"/>
      <c r="D33" s="15"/>
      <c r="E33" s="104"/>
      <c r="F33" s="104"/>
      <c r="G33" s="4">
        <f t="shared" si="3"/>
        <v>0</v>
      </c>
      <c r="H33" s="4">
        <f t="shared" si="4"/>
        <v>0</v>
      </c>
      <c r="I33" s="10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2"/>
      <c r="FI33" s="22"/>
    </row>
    <row r="34" spans="1:165">
      <c r="A34" s="63" t="s">
        <v>57</v>
      </c>
      <c r="B34" s="102" t="s">
        <v>58</v>
      </c>
      <c r="C34" s="15"/>
      <c r="D34" s="15"/>
      <c r="E34" s="104">
        <v>895020</v>
      </c>
      <c r="F34" s="104">
        <v>0</v>
      </c>
      <c r="G34" s="4">
        <f t="shared" si="3"/>
        <v>0</v>
      </c>
      <c r="H34" s="4">
        <f t="shared" si="4"/>
        <v>0</v>
      </c>
      <c r="I34" s="104">
        <v>895020</v>
      </c>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2"/>
      <c r="FI34" s="22"/>
    </row>
    <row r="35" spans="1:165">
      <c r="A35" s="63" t="s">
        <v>59</v>
      </c>
      <c r="B35" s="102" t="s">
        <v>60</v>
      </c>
      <c r="C35" s="15"/>
      <c r="D35" s="15"/>
      <c r="E35" s="104"/>
      <c r="F35" s="104"/>
      <c r="G35" s="4">
        <f t="shared" si="3"/>
        <v>0</v>
      </c>
      <c r="H35" s="4">
        <f t="shared" si="4"/>
        <v>0</v>
      </c>
      <c r="I35" s="10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2"/>
      <c r="FI35" s="22"/>
    </row>
    <row r="36" spans="1:165">
      <c r="A36" s="63" t="s">
        <v>61</v>
      </c>
      <c r="B36" s="102" t="s">
        <v>62</v>
      </c>
      <c r="C36" s="15"/>
      <c r="D36" s="15"/>
      <c r="E36" s="104"/>
      <c r="F36" s="104"/>
      <c r="G36" s="4">
        <f t="shared" si="3"/>
        <v>0</v>
      </c>
      <c r="H36" s="4">
        <f t="shared" si="4"/>
        <v>0</v>
      </c>
      <c r="I36" s="10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2"/>
      <c r="FI36" s="22"/>
    </row>
    <row r="37" spans="1:165" ht="25.5">
      <c r="A37" s="63" t="s">
        <v>63</v>
      </c>
      <c r="B37" s="67" t="s">
        <v>64</v>
      </c>
      <c r="C37" s="15"/>
      <c r="D37" s="15"/>
      <c r="E37" s="104"/>
      <c r="F37" s="104"/>
      <c r="G37" s="4">
        <f t="shared" si="3"/>
        <v>0</v>
      </c>
      <c r="H37" s="4">
        <f t="shared" si="4"/>
        <v>0</v>
      </c>
      <c r="I37" s="10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2"/>
      <c r="FI37" s="22"/>
    </row>
    <row r="38" spans="1:165" ht="38.25">
      <c r="A38" s="63" t="s">
        <v>65</v>
      </c>
      <c r="B38" s="102" t="s">
        <v>66</v>
      </c>
      <c r="C38" s="15">
        <v>45000</v>
      </c>
      <c r="D38" s="15">
        <v>45000</v>
      </c>
      <c r="E38" s="104">
        <v>34986</v>
      </c>
      <c r="F38" s="104">
        <v>5100</v>
      </c>
      <c r="G38" s="4">
        <f t="shared" si="3"/>
        <v>5100</v>
      </c>
      <c r="H38" s="4">
        <f t="shared" si="4"/>
        <v>0</v>
      </c>
      <c r="I38" s="104">
        <v>29886</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2"/>
      <c r="FI38" s="22"/>
    </row>
    <row r="39" spans="1:165" ht="51">
      <c r="A39" s="63" t="s">
        <v>67</v>
      </c>
      <c r="B39" s="102" t="s">
        <v>68</v>
      </c>
      <c r="C39" s="15"/>
      <c r="D39" s="15"/>
      <c r="E39" s="104">
        <v>11</v>
      </c>
      <c r="F39" s="104">
        <v>0</v>
      </c>
      <c r="G39" s="4">
        <f t="shared" si="3"/>
        <v>0</v>
      </c>
      <c r="H39" s="4">
        <f t="shared" si="4"/>
        <v>0</v>
      </c>
      <c r="I39" s="104">
        <v>11</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2"/>
      <c r="FI39" s="22"/>
    </row>
    <row r="40" spans="1:165" ht="38.25">
      <c r="A40" s="63" t="s">
        <v>69</v>
      </c>
      <c r="B40" s="102" t="s">
        <v>70</v>
      </c>
      <c r="C40" s="15"/>
      <c r="D40" s="15"/>
      <c r="E40" s="104"/>
      <c r="F40" s="104"/>
      <c r="G40" s="4">
        <f t="shared" si="3"/>
        <v>0</v>
      </c>
      <c r="H40" s="4">
        <f t="shared" si="4"/>
        <v>0</v>
      </c>
      <c r="I40" s="10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2"/>
      <c r="FI40" s="22"/>
    </row>
    <row r="41" spans="1:165" ht="38.25">
      <c r="A41" s="63" t="s">
        <v>71</v>
      </c>
      <c r="B41" s="102" t="s">
        <v>72</v>
      </c>
      <c r="C41" s="15"/>
      <c r="D41" s="15"/>
      <c r="E41" s="104"/>
      <c r="F41" s="104"/>
      <c r="G41" s="4">
        <f t="shared" si="3"/>
        <v>0</v>
      </c>
      <c r="H41" s="4">
        <f t="shared" si="4"/>
        <v>0</v>
      </c>
      <c r="I41" s="10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2"/>
      <c r="FI41" s="22"/>
    </row>
    <row r="42" spans="1:165" ht="38.25">
      <c r="A42" s="63" t="s">
        <v>73</v>
      </c>
      <c r="B42" s="102" t="s">
        <v>74</v>
      </c>
      <c r="C42" s="15"/>
      <c r="D42" s="15"/>
      <c r="E42" s="104"/>
      <c r="F42" s="104"/>
      <c r="G42" s="4">
        <f t="shared" si="3"/>
        <v>0</v>
      </c>
      <c r="H42" s="4">
        <f t="shared" si="4"/>
        <v>0</v>
      </c>
      <c r="I42" s="10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2"/>
      <c r="FI42" s="22"/>
    </row>
    <row r="43" spans="1:165" ht="38.25">
      <c r="A43" s="63" t="s">
        <v>75</v>
      </c>
      <c r="B43" s="102" t="s">
        <v>76</v>
      </c>
      <c r="C43" s="15"/>
      <c r="D43" s="15"/>
      <c r="E43" s="104"/>
      <c r="F43" s="104"/>
      <c r="G43" s="4">
        <f t="shared" si="3"/>
        <v>0</v>
      </c>
      <c r="H43" s="4">
        <f t="shared" si="4"/>
        <v>0</v>
      </c>
      <c r="I43" s="10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2"/>
      <c r="FI43" s="22"/>
    </row>
    <row r="44" spans="1:165" ht="25.5">
      <c r="A44" s="63" t="s">
        <v>77</v>
      </c>
      <c r="B44" s="102" t="s">
        <v>78</v>
      </c>
      <c r="C44" s="15">
        <v>92000</v>
      </c>
      <c r="D44" s="15">
        <v>92000</v>
      </c>
      <c r="E44" s="104">
        <v>113025</v>
      </c>
      <c r="F44" s="104">
        <v>34200</v>
      </c>
      <c r="G44" s="4">
        <f t="shared" si="3"/>
        <v>34200</v>
      </c>
      <c r="H44" s="4">
        <f t="shared" si="4"/>
        <v>0</v>
      </c>
      <c r="I44" s="104">
        <v>78825</v>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2"/>
      <c r="FI44" s="22"/>
    </row>
    <row r="45" spans="1:165" ht="25.5">
      <c r="A45" s="63" t="s">
        <v>79</v>
      </c>
      <c r="B45" s="102" t="s">
        <v>80</v>
      </c>
      <c r="C45" s="15"/>
      <c r="D45" s="15"/>
      <c r="E45" s="104">
        <v>1245</v>
      </c>
      <c r="F45" s="104">
        <v>457</v>
      </c>
      <c r="G45" s="4">
        <f t="shared" si="3"/>
        <v>457</v>
      </c>
      <c r="H45" s="4">
        <f t="shared" si="4"/>
        <v>0</v>
      </c>
      <c r="I45" s="104">
        <v>788</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2"/>
      <c r="FI45" s="22"/>
    </row>
    <row r="46" spans="1:165">
      <c r="A46" s="63" t="s">
        <v>81</v>
      </c>
      <c r="B46" s="102" t="s">
        <v>82</v>
      </c>
      <c r="C46" s="15"/>
      <c r="D46" s="15"/>
      <c r="E46" s="104">
        <v>83881</v>
      </c>
      <c r="F46" s="104">
        <v>12847</v>
      </c>
      <c r="G46" s="4">
        <f t="shared" si="3"/>
        <v>12847</v>
      </c>
      <c r="H46" s="4">
        <f t="shared" si="4"/>
        <v>0</v>
      </c>
      <c r="I46" s="104">
        <v>71034</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2"/>
      <c r="FI46" s="22"/>
    </row>
    <row r="47" spans="1:165">
      <c r="A47" s="63" t="s">
        <v>83</v>
      </c>
      <c r="B47" s="102" t="s">
        <v>84</v>
      </c>
      <c r="C47" s="15">
        <v>97000</v>
      </c>
      <c r="D47" s="15">
        <v>97000</v>
      </c>
      <c r="E47" s="104">
        <v>110394.41</v>
      </c>
      <c r="F47" s="104">
        <v>3587.41</v>
      </c>
      <c r="G47" s="4">
        <f t="shared" si="3"/>
        <v>3587.4100000000035</v>
      </c>
      <c r="H47" s="4">
        <f t="shared" si="4"/>
        <v>-3.637978807091713E-12</v>
      </c>
      <c r="I47" s="104">
        <v>106807</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2"/>
      <c r="FI47" s="22"/>
    </row>
    <row r="48" spans="1:165" ht="38.25" customHeight="1">
      <c r="A48" s="68" t="s">
        <v>85</v>
      </c>
      <c r="B48" s="105" t="s">
        <v>86</v>
      </c>
      <c r="C48" s="15"/>
      <c r="D48" s="15"/>
      <c r="E48" s="104">
        <v>1545</v>
      </c>
      <c r="F48" s="104">
        <v>0</v>
      </c>
      <c r="G48" s="4">
        <f t="shared" si="3"/>
        <v>0</v>
      </c>
      <c r="H48" s="4">
        <f t="shared" si="4"/>
        <v>0</v>
      </c>
      <c r="I48" s="104">
        <v>1545</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2"/>
      <c r="FI48" s="22"/>
    </row>
    <row r="49" spans="1:165">
      <c r="A49" s="68" t="s">
        <v>87</v>
      </c>
      <c r="B49" s="105" t="s">
        <v>88</v>
      </c>
      <c r="C49" s="15"/>
      <c r="D49" s="15"/>
      <c r="E49" s="104"/>
      <c r="F49" s="104"/>
      <c r="G49" s="4">
        <f t="shared" si="3"/>
        <v>0</v>
      </c>
      <c r="H49" s="4">
        <f t="shared" si="4"/>
        <v>0</v>
      </c>
      <c r="I49" s="10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2"/>
      <c r="FI49" s="22"/>
    </row>
    <row r="50" spans="1:165" ht="25.5">
      <c r="A50" s="68" t="s">
        <v>89</v>
      </c>
      <c r="B50" s="105" t="s">
        <v>90</v>
      </c>
      <c r="C50" s="15">
        <v>511000</v>
      </c>
      <c r="D50" s="15">
        <v>511000</v>
      </c>
      <c r="E50" s="104">
        <v>1055144</v>
      </c>
      <c r="F50" s="104">
        <v>151058</v>
      </c>
      <c r="G50" s="4">
        <f t="shared" si="3"/>
        <v>151058</v>
      </c>
      <c r="H50" s="4">
        <f t="shared" si="4"/>
        <v>0</v>
      </c>
      <c r="I50" s="104">
        <v>904086</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2"/>
      <c r="FI50" s="22"/>
    </row>
    <row r="51" spans="1:165">
      <c r="A51" s="68" t="s">
        <v>91</v>
      </c>
      <c r="B51" s="105" t="s">
        <v>92</v>
      </c>
      <c r="C51" s="15">
        <v>18193000</v>
      </c>
      <c r="D51" s="15">
        <v>18193000</v>
      </c>
      <c r="E51" s="104">
        <v>21626970</v>
      </c>
      <c r="F51" s="104">
        <v>1104087</v>
      </c>
      <c r="G51" s="4">
        <f t="shared" si="3"/>
        <v>1104087</v>
      </c>
      <c r="H51" s="4">
        <f t="shared" si="4"/>
        <v>0</v>
      </c>
      <c r="I51" s="104">
        <v>20522883</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2"/>
      <c r="FI51" s="22"/>
    </row>
    <row r="52" spans="1:165">
      <c r="A52" s="63" t="s">
        <v>93</v>
      </c>
      <c r="B52" s="102" t="s">
        <v>94</v>
      </c>
      <c r="C52" s="15"/>
      <c r="D52" s="15"/>
      <c r="E52" s="104"/>
      <c r="F52" s="104"/>
      <c r="G52" s="4">
        <f t="shared" si="3"/>
        <v>0</v>
      </c>
      <c r="H52" s="4">
        <f t="shared" si="4"/>
        <v>0</v>
      </c>
      <c r="I52" s="10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2"/>
      <c r="FI52" s="22"/>
    </row>
    <row r="53" spans="1:165">
      <c r="A53" s="62" t="s">
        <v>95</v>
      </c>
      <c r="B53" s="14" t="s">
        <v>96</v>
      </c>
      <c r="C53" s="15">
        <f t="shared" ref="C53:F53" si="20">+C54+C59</f>
        <v>219000</v>
      </c>
      <c r="D53" s="15">
        <f t="shared" si="20"/>
        <v>219000</v>
      </c>
      <c r="E53" s="15">
        <f t="shared" si="20"/>
        <v>496140.19</v>
      </c>
      <c r="F53" s="15">
        <f t="shared" si="20"/>
        <v>23350.5</v>
      </c>
      <c r="G53" s="4">
        <f t="shared" si="3"/>
        <v>23350.5</v>
      </c>
      <c r="H53" s="4">
        <f t="shared" si="4"/>
        <v>0</v>
      </c>
      <c r="I53" s="15">
        <f t="shared" ref="I53" si="21">+I54+I59</f>
        <v>472789.69</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2"/>
      <c r="FI53" s="22"/>
    </row>
    <row r="54" spans="1:165">
      <c r="A54" s="62" t="s">
        <v>97</v>
      </c>
      <c r="B54" s="14" t="s">
        <v>98</v>
      </c>
      <c r="C54" s="15">
        <f t="shared" ref="C54:F54" si="22">+C55+C57</f>
        <v>7000</v>
      </c>
      <c r="D54" s="15">
        <f t="shared" si="22"/>
        <v>7000</v>
      </c>
      <c r="E54" s="15">
        <f t="shared" si="22"/>
        <v>206706.19</v>
      </c>
      <c r="F54" s="15">
        <f t="shared" si="22"/>
        <v>83.5</v>
      </c>
      <c r="G54" s="4">
        <f t="shared" si="3"/>
        <v>83.5</v>
      </c>
      <c r="H54" s="4">
        <f t="shared" si="4"/>
        <v>0</v>
      </c>
      <c r="I54" s="15">
        <f t="shared" ref="I54" si="23">+I55+I57</f>
        <v>206622.69</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2"/>
      <c r="FI54" s="22"/>
    </row>
    <row r="55" spans="1:165">
      <c r="A55" s="62" t="s">
        <v>99</v>
      </c>
      <c r="B55" s="14" t="s">
        <v>100</v>
      </c>
      <c r="C55" s="15">
        <f t="shared" ref="C55:F55" si="24">+C56</f>
        <v>7000</v>
      </c>
      <c r="D55" s="15">
        <f t="shared" si="24"/>
        <v>7000</v>
      </c>
      <c r="E55" s="15">
        <f t="shared" si="24"/>
        <v>206706.19</v>
      </c>
      <c r="F55" s="15">
        <f t="shared" si="24"/>
        <v>83.5</v>
      </c>
      <c r="G55" s="4">
        <f t="shared" si="3"/>
        <v>83.5</v>
      </c>
      <c r="H55" s="4">
        <f t="shared" si="4"/>
        <v>0</v>
      </c>
      <c r="I55" s="15">
        <f t="shared" ref="I55" si="25">+I56</f>
        <v>206622.69</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2"/>
      <c r="FI55" s="22"/>
    </row>
    <row r="56" spans="1:165">
      <c r="A56" s="63" t="s">
        <v>101</v>
      </c>
      <c r="B56" s="102" t="s">
        <v>102</v>
      </c>
      <c r="C56" s="15">
        <v>7000</v>
      </c>
      <c r="D56" s="15">
        <v>7000</v>
      </c>
      <c r="E56" s="104">
        <v>206706.19</v>
      </c>
      <c r="F56" s="104">
        <v>83.5</v>
      </c>
      <c r="G56" s="4">
        <f t="shared" si="3"/>
        <v>83.5</v>
      </c>
      <c r="H56" s="4">
        <f t="shared" si="4"/>
        <v>0</v>
      </c>
      <c r="I56" s="104">
        <v>206622.69</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2"/>
      <c r="FI56" s="22"/>
    </row>
    <row r="57" spans="1:165">
      <c r="A57" s="62" t="s">
        <v>103</v>
      </c>
      <c r="B57" s="14" t="s">
        <v>104</v>
      </c>
      <c r="C57" s="15">
        <f t="shared" ref="C57:F57" si="26">+C58</f>
        <v>0</v>
      </c>
      <c r="D57" s="15">
        <f t="shared" si="26"/>
        <v>0</v>
      </c>
      <c r="E57" s="15">
        <f t="shared" si="26"/>
        <v>0</v>
      </c>
      <c r="F57" s="15">
        <f t="shared" si="26"/>
        <v>0</v>
      </c>
      <c r="G57" s="4">
        <f t="shared" si="3"/>
        <v>0</v>
      </c>
      <c r="H57" s="4">
        <f t="shared" si="4"/>
        <v>0</v>
      </c>
      <c r="I57" s="15">
        <f t="shared" ref="I57" si="27">+I58</f>
        <v>0</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2"/>
      <c r="FI57" s="22"/>
    </row>
    <row r="58" spans="1:165">
      <c r="A58" s="63" t="s">
        <v>105</v>
      </c>
      <c r="B58" s="102" t="s">
        <v>106</v>
      </c>
      <c r="C58" s="15"/>
      <c r="D58" s="15"/>
      <c r="E58" s="104"/>
      <c r="F58" s="104"/>
      <c r="G58" s="4">
        <f t="shared" si="3"/>
        <v>0</v>
      </c>
      <c r="H58" s="4">
        <f t="shared" si="4"/>
        <v>0</v>
      </c>
      <c r="I58" s="10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22"/>
      <c r="FI58" s="22"/>
    </row>
    <row r="59" spans="1:165" s="18" customFormat="1">
      <c r="A59" s="69" t="s">
        <v>107</v>
      </c>
      <c r="B59" s="14" t="s">
        <v>108</v>
      </c>
      <c r="C59" s="15">
        <f t="shared" ref="C59:F59" si="28">+C60+C65</f>
        <v>212000</v>
      </c>
      <c r="D59" s="15">
        <f t="shared" si="28"/>
        <v>212000</v>
      </c>
      <c r="E59" s="15">
        <f t="shared" si="28"/>
        <v>289434</v>
      </c>
      <c r="F59" s="15">
        <f t="shared" si="28"/>
        <v>23267</v>
      </c>
      <c r="G59" s="4">
        <f t="shared" si="3"/>
        <v>23267</v>
      </c>
      <c r="H59" s="4">
        <f t="shared" si="4"/>
        <v>0</v>
      </c>
      <c r="I59" s="15">
        <f t="shared" ref="I59" si="29">+I60+I65</f>
        <v>266167</v>
      </c>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row>
    <row r="60" spans="1:165">
      <c r="A60" s="62" t="s">
        <v>109</v>
      </c>
      <c r="B60" s="14" t="s">
        <v>110</v>
      </c>
      <c r="C60" s="15">
        <f t="shared" ref="C60:F60" si="30">C64+C62+C63+C61</f>
        <v>212000</v>
      </c>
      <c r="D60" s="15">
        <f t="shared" si="30"/>
        <v>212000</v>
      </c>
      <c r="E60" s="15">
        <f t="shared" si="30"/>
        <v>289434</v>
      </c>
      <c r="F60" s="15">
        <f t="shared" si="30"/>
        <v>23267</v>
      </c>
      <c r="G60" s="4">
        <f t="shared" si="3"/>
        <v>23267</v>
      </c>
      <c r="H60" s="4">
        <f t="shared" si="4"/>
        <v>0</v>
      </c>
      <c r="I60" s="15">
        <f t="shared" ref="I60" si="31">I64+I62+I63+I61</f>
        <v>266167</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2"/>
      <c r="FI60" s="22"/>
    </row>
    <row r="61" spans="1:165">
      <c r="A61" s="62" t="s">
        <v>111</v>
      </c>
      <c r="B61" s="14" t="s">
        <v>112</v>
      </c>
      <c r="C61" s="15"/>
      <c r="D61" s="15"/>
      <c r="E61" s="15">
        <v>5425</v>
      </c>
      <c r="F61" s="15">
        <v>367</v>
      </c>
      <c r="G61" s="4">
        <f t="shared" si="3"/>
        <v>367</v>
      </c>
      <c r="H61" s="4">
        <f t="shared" si="4"/>
        <v>0</v>
      </c>
      <c r="I61" s="15">
        <v>5058</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2"/>
      <c r="FI61" s="22"/>
    </row>
    <row r="62" spans="1:165">
      <c r="A62" s="19" t="s">
        <v>113</v>
      </c>
      <c r="B62" s="14" t="s">
        <v>114</v>
      </c>
      <c r="C62" s="15"/>
      <c r="D62" s="15"/>
      <c r="E62" s="16">
        <v>-1347</v>
      </c>
      <c r="F62" s="16"/>
      <c r="G62" s="4">
        <f t="shared" si="3"/>
        <v>0</v>
      </c>
      <c r="H62" s="4">
        <f t="shared" si="4"/>
        <v>0</v>
      </c>
      <c r="I62" s="16">
        <v>-1347</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2"/>
      <c r="FI62" s="22"/>
    </row>
    <row r="63" spans="1:165">
      <c r="A63" s="19" t="s">
        <v>115</v>
      </c>
      <c r="B63" s="14" t="s">
        <v>116</v>
      </c>
      <c r="C63" s="15"/>
      <c r="D63" s="15"/>
      <c r="E63" s="16"/>
      <c r="F63" s="16"/>
      <c r="G63" s="4">
        <f t="shared" si="3"/>
        <v>0</v>
      </c>
      <c r="H63" s="4">
        <f t="shared" si="4"/>
        <v>0</v>
      </c>
      <c r="I63" s="16"/>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2"/>
      <c r="FI63" s="22"/>
    </row>
    <row r="64" spans="1:165">
      <c r="A64" s="63" t="s">
        <v>117</v>
      </c>
      <c r="B64" s="20" t="s">
        <v>118</v>
      </c>
      <c r="C64" s="15">
        <v>212000</v>
      </c>
      <c r="D64" s="15">
        <v>212000</v>
      </c>
      <c r="E64" s="104">
        <v>285356</v>
      </c>
      <c r="F64" s="104">
        <v>22900</v>
      </c>
      <c r="G64" s="4">
        <f t="shared" si="3"/>
        <v>22900</v>
      </c>
      <c r="H64" s="4">
        <f t="shared" si="4"/>
        <v>0</v>
      </c>
      <c r="I64" s="104">
        <v>262456</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2"/>
      <c r="FI64" s="22"/>
    </row>
    <row r="65" spans="1:165">
      <c r="A65" s="62" t="s">
        <v>119</v>
      </c>
      <c r="B65" s="14" t="s">
        <v>120</v>
      </c>
      <c r="C65" s="15">
        <f t="shared" ref="C65:F65" si="32">C66</f>
        <v>0</v>
      </c>
      <c r="D65" s="15">
        <f t="shared" si="32"/>
        <v>0</v>
      </c>
      <c r="E65" s="15">
        <f t="shared" si="32"/>
        <v>0</v>
      </c>
      <c r="F65" s="15">
        <f t="shared" si="32"/>
        <v>0</v>
      </c>
      <c r="G65" s="4">
        <f t="shared" si="3"/>
        <v>0</v>
      </c>
      <c r="H65" s="4">
        <f t="shared" si="4"/>
        <v>0</v>
      </c>
      <c r="I65" s="15">
        <f t="shared" ref="I65" si="33">I66</f>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2"/>
      <c r="FI65" s="22"/>
    </row>
    <row r="66" spans="1:165">
      <c r="A66" s="63" t="s">
        <v>121</v>
      </c>
      <c r="B66" s="20" t="s">
        <v>122</v>
      </c>
      <c r="C66" s="15"/>
      <c r="D66" s="15"/>
      <c r="E66" s="104"/>
      <c r="F66" s="104"/>
      <c r="G66" s="4">
        <f t="shared" si="3"/>
        <v>0</v>
      </c>
      <c r="H66" s="4">
        <f t="shared" si="4"/>
        <v>0</v>
      </c>
      <c r="I66" s="10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2"/>
      <c r="FI66" s="22"/>
    </row>
    <row r="67" spans="1:165">
      <c r="A67" s="62" t="s">
        <v>123</v>
      </c>
      <c r="B67" s="14" t="s">
        <v>124</v>
      </c>
      <c r="C67" s="15">
        <f t="shared" ref="C67:F67" si="34">+C68</f>
        <v>103904170</v>
      </c>
      <c r="D67" s="15">
        <f t="shared" si="34"/>
        <v>103904170</v>
      </c>
      <c r="E67" s="15">
        <f t="shared" si="34"/>
        <v>73675680</v>
      </c>
      <c r="F67" s="15">
        <f t="shared" si="34"/>
        <v>1830520</v>
      </c>
      <c r="G67" s="4">
        <f t="shared" si="3"/>
        <v>1830520</v>
      </c>
      <c r="H67" s="4">
        <f t="shared" si="4"/>
        <v>0</v>
      </c>
      <c r="I67" s="15">
        <f t="shared" ref="I67" si="35">+I68</f>
        <v>71845160</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2"/>
      <c r="FI67" s="22"/>
    </row>
    <row r="68" spans="1:165">
      <c r="A68" s="62" t="s">
        <v>125</v>
      </c>
      <c r="B68" s="14" t="s">
        <v>126</v>
      </c>
      <c r="C68" s="15">
        <f t="shared" ref="C68:F68" si="36">+C69+C82</f>
        <v>103904170</v>
      </c>
      <c r="D68" s="15">
        <f t="shared" si="36"/>
        <v>103904170</v>
      </c>
      <c r="E68" s="15">
        <f t="shared" si="36"/>
        <v>73675680</v>
      </c>
      <c r="F68" s="15">
        <f t="shared" si="36"/>
        <v>1830520</v>
      </c>
      <c r="G68" s="4">
        <f t="shared" si="3"/>
        <v>1830520</v>
      </c>
      <c r="H68" s="4">
        <f t="shared" si="4"/>
        <v>0</v>
      </c>
      <c r="I68" s="15">
        <f t="shared" ref="I68" si="37">+I69+I82</f>
        <v>71845160</v>
      </c>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2"/>
      <c r="FI68" s="22"/>
    </row>
    <row r="69" spans="1:165">
      <c r="A69" s="62" t="s">
        <v>127</v>
      </c>
      <c r="B69" s="14" t="s">
        <v>128</v>
      </c>
      <c r="C69" s="15">
        <f t="shared" ref="C69:F69" si="38">C70+C71+C72+C73+C75+C76+C77+C78+C74+C79+C80+C81</f>
        <v>103904170</v>
      </c>
      <c r="D69" s="15">
        <f t="shared" si="38"/>
        <v>103904170</v>
      </c>
      <c r="E69" s="15">
        <f t="shared" si="38"/>
        <v>73675689</v>
      </c>
      <c r="F69" s="15">
        <f t="shared" si="38"/>
        <v>1830520</v>
      </c>
      <c r="G69" s="4">
        <f t="shared" si="3"/>
        <v>1830520</v>
      </c>
      <c r="H69" s="4">
        <f t="shared" si="4"/>
        <v>0</v>
      </c>
      <c r="I69" s="15">
        <f t="shared" ref="I69" si="39">I70+I71+I72+I73+I75+I76+I77+I78+I74+I79+I80+I81</f>
        <v>71845169</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2"/>
      <c r="FI69" s="22"/>
    </row>
    <row r="70" spans="1:165" ht="25.5">
      <c r="A70" s="63" t="s">
        <v>129</v>
      </c>
      <c r="B70" s="20" t="s">
        <v>130</v>
      </c>
      <c r="C70" s="15"/>
      <c r="D70" s="15"/>
      <c r="E70" s="104"/>
      <c r="F70" s="104"/>
      <c r="G70" s="4">
        <f t="shared" si="3"/>
        <v>0</v>
      </c>
      <c r="H70" s="4">
        <f t="shared" si="4"/>
        <v>0</v>
      </c>
      <c r="I70" s="10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2"/>
      <c r="FI70" s="22"/>
    </row>
    <row r="71" spans="1:165" ht="25.5">
      <c r="A71" s="63" t="s">
        <v>131</v>
      </c>
      <c r="B71" s="20" t="s">
        <v>132</v>
      </c>
      <c r="C71" s="15"/>
      <c r="D71" s="15"/>
      <c r="E71" s="104">
        <v>-311</v>
      </c>
      <c r="F71" s="104"/>
      <c r="G71" s="4">
        <f t="shared" si="3"/>
        <v>0</v>
      </c>
      <c r="H71" s="4">
        <f t="shared" si="4"/>
        <v>0</v>
      </c>
      <c r="I71" s="104">
        <v>-311</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2"/>
      <c r="FI71" s="22"/>
    </row>
    <row r="72" spans="1:165" ht="25.5">
      <c r="A72" s="70" t="s">
        <v>133</v>
      </c>
      <c r="B72" s="20" t="s">
        <v>134</v>
      </c>
      <c r="C72" s="15">
        <v>67208170</v>
      </c>
      <c r="D72" s="15">
        <v>67208170</v>
      </c>
      <c r="E72" s="104">
        <v>36980000</v>
      </c>
      <c r="F72" s="104"/>
      <c r="G72" s="4">
        <f t="shared" si="3"/>
        <v>0</v>
      </c>
      <c r="H72" s="4">
        <f t="shared" si="4"/>
        <v>0</v>
      </c>
      <c r="I72" s="104">
        <v>36980000</v>
      </c>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2"/>
      <c r="FI72" s="22"/>
    </row>
    <row r="73" spans="1:165" ht="25.5">
      <c r="A73" s="63" t="s">
        <v>135</v>
      </c>
      <c r="B73" s="21" t="s">
        <v>136</v>
      </c>
      <c r="C73" s="15"/>
      <c r="D73" s="15"/>
      <c r="E73" s="104"/>
      <c r="F73" s="104"/>
      <c r="G73" s="4">
        <f t="shared" ref="G73:G112" si="40">E73-I73</f>
        <v>0</v>
      </c>
      <c r="H73" s="4">
        <f t="shared" ref="H73:H112" si="41">F73-G73</f>
        <v>0</v>
      </c>
      <c r="I73" s="10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2"/>
      <c r="FI73" s="22"/>
    </row>
    <row r="74" spans="1:165">
      <c r="A74" s="63" t="s">
        <v>137</v>
      </c>
      <c r="B74" s="21" t="s">
        <v>138</v>
      </c>
      <c r="C74" s="15"/>
      <c r="D74" s="15"/>
      <c r="E74" s="104"/>
      <c r="F74" s="104"/>
      <c r="G74" s="4">
        <f t="shared" si="40"/>
        <v>0</v>
      </c>
      <c r="H74" s="4">
        <f t="shared" si="41"/>
        <v>0</v>
      </c>
      <c r="I74" s="10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2"/>
      <c r="FI74" s="22"/>
    </row>
    <row r="75" spans="1:165" ht="25.5">
      <c r="A75" s="63" t="s">
        <v>139</v>
      </c>
      <c r="B75" s="21" t="s">
        <v>140</v>
      </c>
      <c r="C75" s="15"/>
      <c r="D75" s="15"/>
      <c r="E75" s="104"/>
      <c r="F75" s="104"/>
      <c r="G75" s="4">
        <f t="shared" si="40"/>
        <v>0</v>
      </c>
      <c r="H75" s="4">
        <f t="shared" si="41"/>
        <v>0</v>
      </c>
      <c r="I75" s="10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2"/>
      <c r="FI75" s="22"/>
    </row>
    <row r="76" spans="1:165" ht="25.5">
      <c r="A76" s="63" t="s">
        <v>141</v>
      </c>
      <c r="B76" s="21" t="s">
        <v>142</v>
      </c>
      <c r="C76" s="15"/>
      <c r="D76" s="15"/>
      <c r="E76" s="104"/>
      <c r="F76" s="104"/>
      <c r="G76" s="4">
        <f t="shared" si="40"/>
        <v>0</v>
      </c>
      <c r="H76" s="4">
        <f t="shared" si="41"/>
        <v>0</v>
      </c>
      <c r="I76" s="10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2"/>
      <c r="FI76" s="22"/>
    </row>
    <row r="77" spans="1:165" ht="25.5">
      <c r="A77" s="63" t="s">
        <v>143</v>
      </c>
      <c r="B77" s="21" t="s">
        <v>144</v>
      </c>
      <c r="C77" s="15"/>
      <c r="D77" s="15"/>
      <c r="E77" s="104"/>
      <c r="F77" s="104"/>
      <c r="G77" s="4">
        <f t="shared" si="40"/>
        <v>0</v>
      </c>
      <c r="H77" s="4">
        <f t="shared" si="41"/>
        <v>0</v>
      </c>
      <c r="I77" s="10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2"/>
      <c r="FI77" s="22"/>
    </row>
    <row r="78" spans="1:165" ht="51">
      <c r="A78" s="63" t="s">
        <v>145</v>
      </c>
      <c r="B78" s="21" t="s">
        <v>146</v>
      </c>
      <c r="C78" s="15"/>
      <c r="D78" s="15"/>
      <c r="E78" s="104"/>
      <c r="F78" s="104"/>
      <c r="G78" s="4">
        <f t="shared" si="40"/>
        <v>0</v>
      </c>
      <c r="H78" s="4">
        <f t="shared" si="41"/>
        <v>0</v>
      </c>
      <c r="I78" s="10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2"/>
      <c r="FI78" s="22"/>
    </row>
    <row r="79" spans="1:165" ht="25.5">
      <c r="A79" s="63" t="s">
        <v>147</v>
      </c>
      <c r="B79" s="21" t="s">
        <v>148</v>
      </c>
      <c r="C79" s="15">
        <v>20044040</v>
      </c>
      <c r="D79" s="15">
        <v>20044040</v>
      </c>
      <c r="E79" s="104">
        <v>20044040</v>
      </c>
      <c r="F79" s="104">
        <v>1830520</v>
      </c>
      <c r="G79" s="4">
        <f t="shared" si="40"/>
        <v>1830520</v>
      </c>
      <c r="H79" s="4">
        <f t="shared" si="41"/>
        <v>0</v>
      </c>
      <c r="I79" s="104">
        <v>18213520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2"/>
      <c r="FI79" s="22"/>
    </row>
    <row r="80" spans="1:165" ht="25.5">
      <c r="A80" s="63" t="s">
        <v>149</v>
      </c>
      <c r="B80" s="21" t="s">
        <v>150</v>
      </c>
      <c r="C80" s="15"/>
      <c r="D80" s="15"/>
      <c r="E80" s="104"/>
      <c r="F80" s="104"/>
      <c r="G80" s="4">
        <f t="shared" si="40"/>
        <v>0</v>
      </c>
      <c r="H80" s="4">
        <f t="shared" si="41"/>
        <v>0</v>
      </c>
      <c r="I80" s="10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2"/>
      <c r="FI80" s="22"/>
    </row>
    <row r="81" spans="1:165" ht="51">
      <c r="A81" s="63" t="s">
        <v>151</v>
      </c>
      <c r="B81" s="21" t="s">
        <v>152</v>
      </c>
      <c r="C81" s="15">
        <v>16651960</v>
      </c>
      <c r="D81" s="15">
        <v>16651960</v>
      </c>
      <c r="E81" s="104">
        <v>16651960</v>
      </c>
      <c r="F81" s="104">
        <v>0</v>
      </c>
      <c r="G81" s="4">
        <f t="shared" si="40"/>
        <v>0</v>
      </c>
      <c r="H81" s="4">
        <f t="shared" si="41"/>
        <v>0</v>
      </c>
      <c r="I81" s="104">
        <v>16651960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2"/>
      <c r="FI81" s="22"/>
    </row>
    <row r="82" spans="1:165">
      <c r="A82" s="62" t="s">
        <v>153</v>
      </c>
      <c r="B82" s="14" t="s">
        <v>154</v>
      </c>
      <c r="C82" s="15">
        <f t="shared" ref="C82:F82" si="42">+C83+C84+C85+C86+C87+C88+C89+C90</f>
        <v>0</v>
      </c>
      <c r="D82" s="15">
        <f t="shared" si="42"/>
        <v>0</v>
      </c>
      <c r="E82" s="15">
        <f t="shared" si="42"/>
        <v>-9</v>
      </c>
      <c r="F82" s="15">
        <f t="shared" si="42"/>
        <v>0</v>
      </c>
      <c r="G82" s="4">
        <f t="shared" si="40"/>
        <v>0</v>
      </c>
      <c r="H82" s="4">
        <f t="shared" si="41"/>
        <v>0</v>
      </c>
      <c r="I82" s="15">
        <f t="shared" ref="I82" si="43">+I83+I84+I85+I86+I87+I88+I89+I90</f>
        <v>-9</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2"/>
      <c r="FI82" s="22"/>
    </row>
    <row r="83" spans="1:165" ht="25.5">
      <c r="A83" s="63" t="s">
        <v>155</v>
      </c>
      <c r="B83" s="102" t="s">
        <v>156</v>
      </c>
      <c r="C83" s="15"/>
      <c r="D83" s="15"/>
      <c r="E83" s="104"/>
      <c r="F83" s="104"/>
      <c r="G83" s="4">
        <f t="shared" si="40"/>
        <v>0</v>
      </c>
      <c r="H83" s="4">
        <f t="shared" si="41"/>
        <v>0</v>
      </c>
      <c r="I83" s="10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2"/>
      <c r="FI83" s="22"/>
    </row>
    <row r="84" spans="1:165" ht="25.5">
      <c r="A84" s="63" t="s">
        <v>157</v>
      </c>
      <c r="B84" s="106" t="s">
        <v>136</v>
      </c>
      <c r="C84" s="15"/>
      <c r="D84" s="15"/>
      <c r="E84" s="104"/>
      <c r="F84" s="104"/>
      <c r="G84" s="4">
        <f t="shared" si="40"/>
        <v>0</v>
      </c>
      <c r="H84" s="4">
        <f t="shared" si="41"/>
        <v>0</v>
      </c>
      <c r="I84" s="10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2"/>
      <c r="FI84" s="22"/>
    </row>
    <row r="85" spans="1:165" ht="38.25">
      <c r="A85" s="63" t="s">
        <v>158</v>
      </c>
      <c r="B85" s="102" t="s">
        <v>159</v>
      </c>
      <c r="C85" s="15"/>
      <c r="D85" s="15"/>
      <c r="E85" s="104"/>
      <c r="F85" s="104"/>
      <c r="G85" s="4">
        <f t="shared" si="40"/>
        <v>0</v>
      </c>
      <c r="H85" s="4">
        <f t="shared" si="41"/>
        <v>0</v>
      </c>
      <c r="I85" s="10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2"/>
      <c r="FI85" s="22"/>
    </row>
    <row r="86" spans="1:165" ht="38.25">
      <c r="A86" s="63" t="s">
        <v>160</v>
      </c>
      <c r="B86" s="102" t="s">
        <v>161</v>
      </c>
      <c r="C86" s="15"/>
      <c r="D86" s="15"/>
      <c r="E86" s="104"/>
      <c r="F86" s="104"/>
      <c r="G86" s="4">
        <f t="shared" si="40"/>
        <v>0</v>
      </c>
      <c r="H86" s="4">
        <f t="shared" si="41"/>
        <v>0</v>
      </c>
      <c r="I86" s="10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2"/>
      <c r="FI86" s="22"/>
    </row>
    <row r="87" spans="1:165" ht="25.5">
      <c r="A87" s="63" t="s">
        <v>162</v>
      </c>
      <c r="B87" s="102" t="s">
        <v>140</v>
      </c>
      <c r="C87" s="15"/>
      <c r="D87" s="15"/>
      <c r="E87" s="104"/>
      <c r="F87" s="104"/>
      <c r="G87" s="4">
        <f t="shared" si="40"/>
        <v>0</v>
      </c>
      <c r="H87" s="4">
        <f t="shared" si="41"/>
        <v>0</v>
      </c>
      <c r="I87" s="10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22"/>
      <c r="FI87" s="22"/>
    </row>
    <row r="88" spans="1:165">
      <c r="A88" s="67" t="s">
        <v>163</v>
      </c>
      <c r="B88" s="102" t="s">
        <v>164</v>
      </c>
      <c r="C88" s="15"/>
      <c r="D88" s="15"/>
      <c r="E88" s="104"/>
      <c r="F88" s="104"/>
      <c r="G88" s="4">
        <f t="shared" si="40"/>
        <v>0</v>
      </c>
      <c r="H88" s="4">
        <f t="shared" si="41"/>
        <v>0</v>
      </c>
      <c r="I88" s="104"/>
      <c r="AT88" s="22"/>
      <c r="BT88" s="22"/>
      <c r="BU88" s="22"/>
      <c r="BV88" s="22"/>
      <c r="CN88" s="22"/>
    </row>
    <row r="89" spans="1:165" ht="63.75">
      <c r="A89" s="102" t="s">
        <v>165</v>
      </c>
      <c r="B89" s="107" t="s">
        <v>166</v>
      </c>
      <c r="C89" s="15"/>
      <c r="D89" s="15"/>
      <c r="E89" s="104">
        <v>-9</v>
      </c>
      <c r="F89" s="104">
        <v>0</v>
      </c>
      <c r="G89" s="4">
        <f t="shared" si="40"/>
        <v>0</v>
      </c>
      <c r="H89" s="4">
        <f t="shared" si="41"/>
        <v>0</v>
      </c>
      <c r="I89" s="104">
        <v>-9</v>
      </c>
      <c r="BT89" s="22"/>
      <c r="BU89" s="22"/>
      <c r="BV89" s="22"/>
      <c r="CN89" s="22"/>
    </row>
    <row r="90" spans="1:165" ht="25.5">
      <c r="A90" s="102" t="s">
        <v>167</v>
      </c>
      <c r="B90" s="108" t="s">
        <v>168</v>
      </c>
      <c r="C90" s="15"/>
      <c r="D90" s="15"/>
      <c r="E90" s="104"/>
      <c r="F90" s="104"/>
      <c r="G90" s="4">
        <f t="shared" si="40"/>
        <v>0</v>
      </c>
      <c r="H90" s="4">
        <f t="shared" si="41"/>
        <v>0</v>
      </c>
      <c r="I90" s="104"/>
      <c r="BT90" s="22"/>
      <c r="BU90" s="22"/>
      <c r="BV90" s="22"/>
      <c r="CN90" s="22"/>
    </row>
    <row r="91" spans="1:165" ht="38.25">
      <c r="A91" s="102" t="s">
        <v>169</v>
      </c>
      <c r="B91" s="23" t="s">
        <v>170</v>
      </c>
      <c r="C91" s="17">
        <f t="shared" ref="C91:F91" si="44">C94+C92</f>
        <v>0</v>
      </c>
      <c r="D91" s="17">
        <f t="shared" si="44"/>
        <v>0</v>
      </c>
      <c r="E91" s="17">
        <f t="shared" si="44"/>
        <v>0</v>
      </c>
      <c r="F91" s="17">
        <f t="shared" si="44"/>
        <v>0</v>
      </c>
      <c r="G91" s="4">
        <f t="shared" si="40"/>
        <v>0</v>
      </c>
      <c r="H91" s="4">
        <f t="shared" si="41"/>
        <v>0</v>
      </c>
      <c r="I91" s="17">
        <f t="shared" ref="I91" si="45">I94+I92</f>
        <v>0</v>
      </c>
      <c r="BT91" s="22"/>
      <c r="BU91" s="22"/>
      <c r="BV91" s="22"/>
      <c r="CN91" s="22"/>
    </row>
    <row r="92" spans="1:165">
      <c r="A92" s="102" t="s">
        <v>171</v>
      </c>
      <c r="B92" s="108" t="s">
        <v>172</v>
      </c>
      <c r="C92" s="17">
        <f t="shared" ref="C92:F92" si="46">C93</f>
        <v>0</v>
      </c>
      <c r="D92" s="17">
        <f t="shared" si="46"/>
        <v>0</v>
      </c>
      <c r="E92" s="17">
        <f t="shared" si="46"/>
        <v>0</v>
      </c>
      <c r="F92" s="17">
        <f t="shared" si="46"/>
        <v>0</v>
      </c>
      <c r="G92" s="4">
        <f t="shared" si="40"/>
        <v>0</v>
      </c>
      <c r="H92" s="4">
        <f t="shared" si="41"/>
        <v>0</v>
      </c>
      <c r="I92" s="17">
        <f t="shared" ref="I92" si="47">I93</f>
        <v>0</v>
      </c>
      <c r="BT92" s="22"/>
      <c r="BU92" s="22"/>
      <c r="BV92" s="22"/>
      <c r="CN92" s="22"/>
    </row>
    <row r="93" spans="1:165">
      <c r="A93" s="102" t="s">
        <v>173</v>
      </c>
      <c r="B93" s="108" t="s">
        <v>174</v>
      </c>
      <c r="C93" s="17"/>
      <c r="D93" s="17"/>
      <c r="E93" s="17"/>
      <c r="F93" s="17"/>
      <c r="G93" s="4">
        <f t="shared" si="40"/>
        <v>0</v>
      </c>
      <c r="H93" s="4">
        <f t="shared" si="41"/>
        <v>0</v>
      </c>
      <c r="I93" s="17"/>
      <c r="BT93" s="22"/>
      <c r="BU93" s="22"/>
      <c r="BV93" s="22"/>
      <c r="CN93" s="22"/>
    </row>
    <row r="94" spans="1:165">
      <c r="A94" s="102" t="s">
        <v>175</v>
      </c>
      <c r="B94" s="108" t="s">
        <v>176</v>
      </c>
      <c r="C94" s="17">
        <f t="shared" ref="C94:F94" si="48">C95</f>
        <v>0</v>
      </c>
      <c r="D94" s="17">
        <f t="shared" si="48"/>
        <v>0</v>
      </c>
      <c r="E94" s="17">
        <f t="shared" si="48"/>
        <v>0</v>
      </c>
      <c r="F94" s="17">
        <f t="shared" si="48"/>
        <v>0</v>
      </c>
      <c r="G94" s="4">
        <f t="shared" si="40"/>
        <v>0</v>
      </c>
      <c r="H94" s="4">
        <f t="shared" si="41"/>
        <v>0</v>
      </c>
      <c r="I94" s="17">
        <f t="shared" ref="I94" si="49">I95</f>
        <v>0</v>
      </c>
      <c r="J94" s="22"/>
      <c r="BT94" s="22"/>
      <c r="BU94" s="22"/>
      <c r="BV94" s="22"/>
      <c r="CN94" s="22"/>
    </row>
    <row r="95" spans="1:165">
      <c r="A95" s="102" t="s">
        <v>177</v>
      </c>
      <c r="B95" s="108" t="s">
        <v>178</v>
      </c>
      <c r="C95" s="15"/>
      <c r="D95" s="15"/>
      <c r="E95" s="104"/>
      <c r="F95" s="104"/>
      <c r="G95" s="4">
        <f t="shared" si="40"/>
        <v>0</v>
      </c>
      <c r="H95" s="4">
        <f t="shared" si="41"/>
        <v>0</v>
      </c>
      <c r="I95" s="104"/>
      <c r="J95" s="22"/>
      <c r="BT95" s="22"/>
      <c r="BU95" s="22"/>
      <c r="BV95" s="22"/>
      <c r="CN95" s="22"/>
    </row>
    <row r="96" spans="1:165" ht="38.25">
      <c r="A96" s="102" t="s">
        <v>179</v>
      </c>
      <c r="B96" s="23" t="s">
        <v>170</v>
      </c>
      <c r="C96" s="17">
        <f t="shared" ref="C96:F96" si="50">C97+C100</f>
        <v>0</v>
      </c>
      <c r="D96" s="17">
        <f t="shared" si="50"/>
        <v>0</v>
      </c>
      <c r="E96" s="17">
        <f t="shared" si="50"/>
        <v>0</v>
      </c>
      <c r="F96" s="17">
        <f t="shared" si="50"/>
        <v>0</v>
      </c>
      <c r="G96" s="4">
        <f t="shared" si="40"/>
        <v>0</v>
      </c>
      <c r="H96" s="4">
        <f t="shared" si="41"/>
        <v>0</v>
      </c>
      <c r="I96" s="17">
        <f t="shared" ref="I96" si="51">I97+I100</f>
        <v>0</v>
      </c>
      <c r="J96" s="22"/>
      <c r="BT96" s="22"/>
      <c r="BU96" s="22"/>
      <c r="BV96" s="22"/>
      <c r="CN96" s="22"/>
    </row>
    <row r="97" spans="1:92">
      <c r="A97" s="102" t="s">
        <v>180</v>
      </c>
      <c r="B97" s="108" t="s">
        <v>176</v>
      </c>
      <c r="C97" s="17">
        <f t="shared" ref="C97:F97" si="52">C98+C99</f>
        <v>0</v>
      </c>
      <c r="D97" s="17">
        <f t="shared" si="52"/>
        <v>0</v>
      </c>
      <c r="E97" s="17">
        <f t="shared" si="52"/>
        <v>0</v>
      </c>
      <c r="F97" s="17">
        <f t="shared" si="52"/>
        <v>0</v>
      </c>
      <c r="G97" s="4">
        <f t="shared" si="40"/>
        <v>0</v>
      </c>
      <c r="H97" s="4">
        <f t="shared" si="41"/>
        <v>0</v>
      </c>
      <c r="I97" s="17">
        <f t="shared" ref="I97" si="53">I98+I99</f>
        <v>0</v>
      </c>
      <c r="J97" s="22"/>
      <c r="BT97" s="22"/>
      <c r="BU97" s="22"/>
      <c r="BV97" s="22"/>
      <c r="CN97" s="22"/>
    </row>
    <row r="98" spans="1:92">
      <c r="A98" s="102" t="s">
        <v>181</v>
      </c>
      <c r="B98" s="108" t="s">
        <v>182</v>
      </c>
      <c r="C98" s="15"/>
      <c r="D98" s="15"/>
      <c r="E98" s="104"/>
      <c r="F98" s="104"/>
      <c r="G98" s="4">
        <f t="shared" si="40"/>
        <v>0</v>
      </c>
      <c r="H98" s="4">
        <f t="shared" si="41"/>
        <v>0</v>
      </c>
      <c r="I98" s="104"/>
      <c r="J98" s="22"/>
      <c r="BT98" s="22"/>
      <c r="BU98" s="22"/>
      <c r="BV98" s="22"/>
      <c r="CN98" s="22"/>
    </row>
    <row r="99" spans="1:92">
      <c r="A99" s="102" t="s">
        <v>183</v>
      </c>
      <c r="B99" s="108" t="s">
        <v>184</v>
      </c>
      <c r="C99" s="15"/>
      <c r="D99" s="15"/>
      <c r="E99" s="104"/>
      <c r="F99" s="104"/>
      <c r="G99" s="4">
        <f t="shared" si="40"/>
        <v>0</v>
      </c>
      <c r="H99" s="4">
        <f t="shared" si="41"/>
        <v>0</v>
      </c>
      <c r="I99" s="104"/>
      <c r="J99" s="22"/>
      <c r="BT99" s="22"/>
      <c r="BU99" s="22"/>
      <c r="BV99" s="22"/>
      <c r="CN99" s="22"/>
    </row>
    <row r="100" spans="1:92">
      <c r="A100" s="102" t="s">
        <v>185</v>
      </c>
      <c r="B100" s="23" t="s">
        <v>511</v>
      </c>
      <c r="C100" s="17">
        <f t="shared" ref="C100:F100" si="54">C101+C102</f>
        <v>0</v>
      </c>
      <c r="D100" s="17">
        <f t="shared" si="54"/>
        <v>0</v>
      </c>
      <c r="E100" s="17">
        <f t="shared" si="54"/>
        <v>0</v>
      </c>
      <c r="F100" s="17">
        <f t="shared" si="54"/>
        <v>0</v>
      </c>
      <c r="G100" s="4">
        <f t="shared" si="40"/>
        <v>0</v>
      </c>
      <c r="H100" s="4">
        <f t="shared" si="41"/>
        <v>0</v>
      </c>
      <c r="I100" s="17">
        <f t="shared" ref="I100" si="55">I101+I102</f>
        <v>0</v>
      </c>
      <c r="J100" s="22"/>
      <c r="BT100" s="22"/>
      <c r="BU100" s="22"/>
      <c r="BV100" s="22"/>
      <c r="CN100" s="22"/>
    </row>
    <row r="101" spans="1:92">
      <c r="A101" s="102" t="s">
        <v>186</v>
      </c>
      <c r="B101" s="108" t="s">
        <v>182</v>
      </c>
      <c r="C101" s="15"/>
      <c r="D101" s="15"/>
      <c r="E101" s="104"/>
      <c r="F101" s="104"/>
      <c r="G101" s="4">
        <f t="shared" si="40"/>
        <v>0</v>
      </c>
      <c r="H101" s="4">
        <f t="shared" si="41"/>
        <v>0</v>
      </c>
      <c r="I101" s="104"/>
      <c r="J101" s="22"/>
      <c r="BT101" s="22"/>
      <c r="BU101" s="22"/>
      <c r="BV101" s="22"/>
      <c r="CN101" s="22"/>
    </row>
    <row r="102" spans="1:92">
      <c r="A102" s="102" t="s">
        <v>187</v>
      </c>
      <c r="B102" s="108" t="s">
        <v>184</v>
      </c>
      <c r="C102" s="15"/>
      <c r="D102" s="15"/>
      <c r="E102" s="104"/>
      <c r="F102" s="104"/>
      <c r="G102" s="4">
        <f t="shared" si="40"/>
        <v>0</v>
      </c>
      <c r="H102" s="4">
        <f t="shared" si="41"/>
        <v>0</v>
      </c>
      <c r="I102" s="104"/>
      <c r="J102" s="22"/>
      <c r="BT102" s="22"/>
      <c r="BU102" s="22"/>
      <c r="BV102" s="22"/>
      <c r="CN102" s="22"/>
    </row>
    <row r="103" spans="1:92" ht="25.5">
      <c r="A103" s="109" t="s">
        <v>188</v>
      </c>
      <c r="B103" s="24" t="s">
        <v>189</v>
      </c>
      <c r="C103" s="17">
        <f t="shared" ref="C103:F103" si="56">C104+C107</f>
        <v>0</v>
      </c>
      <c r="D103" s="17">
        <f t="shared" si="56"/>
        <v>0</v>
      </c>
      <c r="E103" s="17">
        <f t="shared" si="56"/>
        <v>0</v>
      </c>
      <c r="F103" s="17">
        <f t="shared" si="56"/>
        <v>0</v>
      </c>
      <c r="G103" s="4">
        <f t="shared" si="40"/>
        <v>0</v>
      </c>
      <c r="H103" s="4">
        <f t="shared" si="41"/>
        <v>0</v>
      </c>
      <c r="I103" s="17">
        <f t="shared" ref="I103" si="57">I104+I107</f>
        <v>0</v>
      </c>
      <c r="J103" s="22"/>
      <c r="BT103" s="22"/>
      <c r="BU103" s="22"/>
      <c r="BV103" s="22"/>
      <c r="CN103" s="22"/>
    </row>
    <row r="104" spans="1:92" ht="38.25">
      <c r="A104" s="102" t="s">
        <v>190</v>
      </c>
      <c r="B104" s="24" t="s">
        <v>170</v>
      </c>
      <c r="C104" s="17">
        <f t="shared" ref="C104:F104" si="58">C105+C106</f>
        <v>0</v>
      </c>
      <c r="D104" s="17">
        <f t="shared" si="58"/>
        <v>0</v>
      </c>
      <c r="E104" s="17">
        <f t="shared" si="58"/>
        <v>0</v>
      </c>
      <c r="F104" s="17">
        <f t="shared" si="58"/>
        <v>0</v>
      </c>
      <c r="G104" s="4">
        <f t="shared" si="40"/>
        <v>0</v>
      </c>
      <c r="H104" s="4">
        <f t="shared" si="41"/>
        <v>0</v>
      </c>
      <c r="I104" s="17">
        <f t="shared" ref="I104" si="59">I105+I106</f>
        <v>0</v>
      </c>
      <c r="J104" s="22"/>
      <c r="BT104" s="22"/>
      <c r="BU104" s="22"/>
      <c r="BV104" s="22"/>
      <c r="CN104" s="22"/>
    </row>
    <row r="105" spans="1:92">
      <c r="A105" s="102" t="s">
        <v>191</v>
      </c>
      <c r="B105" s="102" t="s">
        <v>192</v>
      </c>
      <c r="C105" s="17"/>
      <c r="D105" s="17"/>
      <c r="E105" s="17"/>
      <c r="F105" s="17"/>
      <c r="G105" s="4">
        <f t="shared" si="40"/>
        <v>0</v>
      </c>
      <c r="H105" s="4">
        <f t="shared" si="41"/>
        <v>0</v>
      </c>
      <c r="I105" s="17"/>
      <c r="J105" s="22"/>
      <c r="BT105" s="22"/>
      <c r="BU105" s="22"/>
      <c r="BV105" s="22"/>
      <c r="CN105" s="22"/>
    </row>
    <row r="106" spans="1:92" ht="26.25" customHeight="1">
      <c r="A106" s="102" t="s">
        <v>193</v>
      </c>
      <c r="B106" s="102" t="s">
        <v>194</v>
      </c>
      <c r="C106" s="17"/>
      <c r="D106" s="17"/>
      <c r="E106" s="17"/>
      <c r="F106" s="17"/>
      <c r="G106" s="4">
        <f t="shared" si="40"/>
        <v>0</v>
      </c>
      <c r="H106" s="4">
        <f t="shared" si="41"/>
        <v>0</v>
      </c>
      <c r="I106" s="17"/>
      <c r="J106" s="22"/>
      <c r="BT106" s="22"/>
      <c r="BU106" s="22"/>
      <c r="BV106" s="22"/>
      <c r="CN106" s="22"/>
    </row>
    <row r="107" spans="1:92">
      <c r="A107" s="110"/>
      <c r="B107" s="25" t="s">
        <v>195</v>
      </c>
      <c r="C107" s="17">
        <f t="shared" ref="C107:F109" si="60">C108</f>
        <v>0</v>
      </c>
      <c r="D107" s="17">
        <f t="shared" si="60"/>
        <v>0</v>
      </c>
      <c r="E107" s="17">
        <f t="shared" si="60"/>
        <v>0</v>
      </c>
      <c r="F107" s="17">
        <f t="shared" si="60"/>
        <v>0</v>
      </c>
      <c r="G107" s="4">
        <f t="shared" si="40"/>
        <v>0</v>
      </c>
      <c r="H107" s="4">
        <f t="shared" si="41"/>
        <v>0</v>
      </c>
      <c r="I107" s="17">
        <f t="shared" ref="I107:I109" si="61">I108</f>
        <v>0</v>
      </c>
      <c r="J107" s="22"/>
      <c r="BT107" s="22"/>
      <c r="BU107" s="22"/>
      <c r="BV107" s="22"/>
      <c r="CN107" s="22"/>
    </row>
    <row r="108" spans="1:92">
      <c r="A108" s="102" t="s">
        <v>196</v>
      </c>
      <c r="B108" s="25" t="s">
        <v>197</v>
      </c>
      <c r="C108" s="17">
        <f t="shared" si="60"/>
        <v>0</v>
      </c>
      <c r="D108" s="17">
        <f t="shared" si="60"/>
        <v>0</v>
      </c>
      <c r="E108" s="17">
        <f t="shared" si="60"/>
        <v>0</v>
      </c>
      <c r="F108" s="17">
        <f t="shared" si="60"/>
        <v>0</v>
      </c>
      <c r="G108" s="4">
        <f t="shared" si="40"/>
        <v>0</v>
      </c>
      <c r="H108" s="4">
        <f t="shared" si="41"/>
        <v>0</v>
      </c>
      <c r="I108" s="17">
        <f t="shared" si="61"/>
        <v>0</v>
      </c>
      <c r="J108" s="22"/>
      <c r="BT108" s="22"/>
      <c r="BU108" s="22"/>
      <c r="BV108" s="22"/>
      <c r="CN108" s="22"/>
    </row>
    <row r="109" spans="1:92" ht="25.5">
      <c r="A109" s="102" t="s">
        <v>198</v>
      </c>
      <c r="B109" s="25" t="s">
        <v>199</v>
      </c>
      <c r="C109" s="17">
        <f t="shared" si="60"/>
        <v>0</v>
      </c>
      <c r="D109" s="17">
        <f t="shared" si="60"/>
        <v>0</v>
      </c>
      <c r="E109" s="17">
        <f t="shared" si="60"/>
        <v>0</v>
      </c>
      <c r="F109" s="17">
        <f t="shared" si="60"/>
        <v>0</v>
      </c>
      <c r="G109" s="4">
        <f t="shared" si="40"/>
        <v>0</v>
      </c>
      <c r="H109" s="4">
        <f t="shared" si="41"/>
        <v>0</v>
      </c>
      <c r="I109" s="17">
        <f t="shared" si="61"/>
        <v>0</v>
      </c>
      <c r="J109" s="22"/>
      <c r="BT109" s="22"/>
      <c r="BU109" s="22"/>
      <c r="BV109" s="22"/>
      <c r="CN109" s="22"/>
    </row>
    <row r="110" spans="1:92">
      <c r="A110" s="102" t="s">
        <v>200</v>
      </c>
      <c r="B110" s="26" t="s">
        <v>201</v>
      </c>
      <c r="C110" s="15"/>
      <c r="D110" s="15"/>
      <c r="E110" s="104"/>
      <c r="F110" s="17"/>
      <c r="G110" s="4">
        <f t="shared" si="40"/>
        <v>0</v>
      </c>
      <c r="H110" s="4">
        <f t="shared" si="41"/>
        <v>0</v>
      </c>
      <c r="I110" s="104"/>
      <c r="CN110" s="22"/>
    </row>
    <row r="111" spans="1:92" ht="12" customHeight="1">
      <c r="A111" s="24" t="s">
        <v>202</v>
      </c>
      <c r="B111" s="24" t="s">
        <v>203</v>
      </c>
      <c r="C111" s="17">
        <f t="shared" ref="C111:F111" si="62">C112</f>
        <v>0</v>
      </c>
      <c r="D111" s="17">
        <f t="shared" si="62"/>
        <v>0</v>
      </c>
      <c r="E111" s="17">
        <f t="shared" si="62"/>
        <v>-1698751</v>
      </c>
      <c r="F111" s="17">
        <f t="shared" si="62"/>
        <v>-1400659</v>
      </c>
      <c r="G111" s="4">
        <f t="shared" si="40"/>
        <v>-1400659</v>
      </c>
      <c r="H111" s="4">
        <f t="shared" si="41"/>
        <v>0</v>
      </c>
      <c r="I111" s="17">
        <f t="shared" ref="I111" si="63">I112</f>
        <v>-298092</v>
      </c>
      <c r="CN111" s="22"/>
    </row>
    <row r="112" spans="1:92" ht="25.5">
      <c r="A112" s="102" t="s">
        <v>204</v>
      </c>
      <c r="B112" s="102" t="s">
        <v>205</v>
      </c>
      <c r="C112" s="15"/>
      <c r="D112" s="15"/>
      <c r="E112" s="104">
        <v>-1698751</v>
      </c>
      <c r="F112" s="104">
        <v>-1400659</v>
      </c>
      <c r="G112" s="4">
        <f t="shared" si="40"/>
        <v>-1400659</v>
      </c>
      <c r="H112" s="4">
        <f t="shared" si="41"/>
        <v>0</v>
      </c>
      <c r="I112" s="104">
        <v>-298092</v>
      </c>
      <c r="CN112" s="22"/>
    </row>
    <row r="113" spans="1:92" ht="15">
      <c r="A113" s="28"/>
      <c r="B113" s="111" t="s">
        <v>549</v>
      </c>
      <c r="C113" s="32"/>
      <c r="D113" s="91"/>
      <c r="E113" s="112"/>
      <c r="F113" s="112"/>
      <c r="G113" s="112"/>
      <c r="H113" s="112"/>
      <c r="I113" s="112"/>
      <c r="CN113" s="22"/>
    </row>
    <row r="114" spans="1:92" ht="15">
      <c r="A114" s="28"/>
      <c r="B114" s="30"/>
      <c r="C114" s="32"/>
      <c r="D114" s="91"/>
      <c r="CN114" s="22"/>
    </row>
    <row r="115" spans="1:92" ht="15.75">
      <c r="A115" s="92" t="s">
        <v>537</v>
      </c>
      <c r="B115" s="93"/>
      <c r="C115" s="32"/>
      <c r="D115" s="91"/>
      <c r="CN115" s="22"/>
    </row>
    <row r="116" spans="1:92" ht="15">
      <c r="B116" s="94"/>
      <c r="C116" s="32"/>
      <c r="D116" s="91"/>
      <c r="CN116" s="22"/>
    </row>
    <row r="117" spans="1:92" ht="15.75">
      <c r="A117" s="95"/>
      <c r="B117" s="96" t="s">
        <v>538</v>
      </c>
      <c r="C117" s="32"/>
      <c r="D117" s="97" t="s">
        <v>539</v>
      </c>
      <c r="CN117" s="22"/>
    </row>
    <row r="118" spans="1:92" ht="15">
      <c r="B118" s="22" t="s">
        <v>540</v>
      </c>
      <c r="C118" s="32"/>
      <c r="D118" s="98" t="s">
        <v>541</v>
      </c>
      <c r="CN118" s="22"/>
    </row>
    <row r="119" spans="1:92" ht="15">
      <c r="A119" s="28"/>
      <c r="B119" s="30"/>
      <c r="C119" s="32"/>
      <c r="D119" s="98"/>
      <c r="CN119" s="22"/>
    </row>
    <row r="120" spans="1:92" ht="15">
      <c r="A120" s="28"/>
      <c r="B120" s="30"/>
      <c r="C120" s="32"/>
      <c r="D120" s="98"/>
      <c r="CN120" s="22"/>
    </row>
    <row r="121" spans="1:92" ht="15">
      <c r="A121" s="28"/>
      <c r="B121" s="30"/>
      <c r="C121" s="32"/>
      <c r="D121" s="98"/>
      <c r="CN121" s="22"/>
    </row>
    <row r="122" spans="1:92" ht="15">
      <c r="A122" s="28"/>
      <c r="B122" s="30"/>
      <c r="C122" s="32"/>
      <c r="D122" s="99" t="s">
        <v>542</v>
      </c>
      <c r="CN122" s="22"/>
    </row>
    <row r="123" spans="1:92" ht="15">
      <c r="A123" s="28"/>
      <c r="B123" s="30"/>
      <c r="C123" s="32"/>
      <c r="D123" s="98" t="s">
        <v>543</v>
      </c>
      <c r="CN123" s="22"/>
    </row>
    <row r="124" spans="1:92" ht="15">
      <c r="A124" s="28"/>
      <c r="B124" s="30"/>
      <c r="C124" s="32"/>
      <c r="D124" s="32"/>
      <c r="CN124" s="22"/>
    </row>
    <row r="125" spans="1:92" ht="15">
      <c r="A125" s="28"/>
      <c r="B125" s="30"/>
      <c r="C125" s="32"/>
      <c r="D125" s="32"/>
      <c r="CN125" s="22"/>
    </row>
    <row r="126" spans="1:92" ht="15">
      <c r="A126" s="28"/>
      <c r="B126" s="30"/>
      <c r="C126" s="32"/>
      <c r="D126" s="100" t="s">
        <v>544</v>
      </c>
      <c r="CN126" s="22"/>
    </row>
    <row r="127" spans="1:92" ht="15">
      <c r="A127" s="28"/>
      <c r="B127" s="30"/>
      <c r="C127" s="32"/>
      <c r="D127" s="22" t="s">
        <v>545</v>
      </c>
      <c r="CN127" s="22"/>
    </row>
    <row r="128" spans="1:92">
      <c r="CN128" s="22"/>
    </row>
    <row r="129" spans="92:92">
      <c r="CN129" s="22"/>
    </row>
    <row r="130" spans="92:92">
      <c r="CN130" s="22"/>
    </row>
    <row r="131" spans="92:92">
      <c r="CN131" s="22"/>
    </row>
    <row r="132" spans="92:92">
      <c r="CN132" s="22"/>
    </row>
    <row r="133" spans="92:92">
      <c r="CN133" s="22"/>
    </row>
    <row r="134" spans="92:92">
      <c r="CN134" s="22"/>
    </row>
    <row r="135" spans="92:92">
      <c r="CN135" s="22"/>
    </row>
    <row r="136" spans="92:92">
      <c r="CN136" s="22"/>
    </row>
    <row r="137" spans="92:92">
      <c r="CN137" s="22"/>
    </row>
    <row r="138" spans="92:92">
      <c r="CN138" s="22"/>
    </row>
    <row r="139" spans="92:92">
      <c r="CN139" s="22"/>
    </row>
    <row r="140" spans="92:92">
      <c r="CN140" s="22"/>
    </row>
    <row r="141" spans="92:92">
      <c r="CN141" s="22"/>
    </row>
    <row r="142" spans="92:92">
      <c r="CN142" s="22"/>
    </row>
    <row r="143" spans="92:92">
      <c r="CN143" s="22"/>
    </row>
    <row r="144" spans="92:92">
      <c r="CN144" s="22"/>
    </row>
    <row r="145" spans="92:92">
      <c r="CN145" s="22"/>
    </row>
    <row r="146" spans="92:92">
      <c r="CN146" s="22"/>
    </row>
    <row r="147" spans="92:92">
      <c r="CN147" s="22"/>
    </row>
    <row r="148" spans="92:92">
      <c r="CN148" s="22"/>
    </row>
    <row r="149" spans="92:92">
      <c r="CN149" s="22"/>
    </row>
    <row r="150" spans="92:92">
      <c r="CN150" s="22"/>
    </row>
    <row r="151" spans="92:92">
      <c r="CN151" s="22"/>
    </row>
    <row r="152" spans="92:92">
      <c r="CN152" s="22"/>
    </row>
    <row r="153" spans="92:92">
      <c r="CN153" s="22"/>
    </row>
    <row r="154" spans="92:92">
      <c r="CN154" s="22"/>
    </row>
    <row r="155" spans="92:92">
      <c r="CN155" s="22"/>
    </row>
    <row r="156" spans="92:92">
      <c r="CN156" s="22"/>
    </row>
    <row r="157" spans="92:92">
      <c r="CN157" s="22"/>
    </row>
  </sheetData>
  <protectedRanges>
    <protectedRange sqref="E83:F84 C25:F25 C57:F57 E31:F52 E64:F64 E88:F90 C59:F59 C67:F68 C82:F82 E95:F95 E98:F99 E101:F102 E19:F24 E56:F56 E72:F81 E26:F27 I31:I52 I64 I88:I90 I59 I67:I68 I95 I98:I99 I101:I102 I56:I57 I72:I84 I19:I27" name="Zonă1_3" securityDescriptor="O:WDG:WDD:(A;;CC;;;AN)(A;;CC;;;AU)(A;;CC;;;WD)"/>
    <protectedRange sqref="E18:F18 I18" name="Zonă1_2_1" securityDescriptor="O:WDG:WDD:(A;;CC;;;AN)(A;;CC;;;AU)(A;;CC;;;WD)"/>
    <protectedRange sqref="E28:F28 I28" name="Zonă1_4_1" securityDescriptor="O:WDG:WDD:(A;;CC;;;AN)(A;;CC;;;AU)(A;;CC;;;WD)"/>
  </protectedRanges>
  <mergeCells count="32">
    <mergeCell ref="BG5:BK5"/>
    <mergeCell ref="G5:H5"/>
    <mergeCell ref="I5:M5"/>
    <mergeCell ref="N5:R5"/>
    <mergeCell ref="S5:W5"/>
    <mergeCell ref="X5:AB5"/>
    <mergeCell ref="AC5:AG5"/>
    <mergeCell ref="AH5:AL5"/>
    <mergeCell ref="AM5:AQ5"/>
    <mergeCell ref="AR5:AV5"/>
    <mergeCell ref="AW5:BA5"/>
    <mergeCell ref="BB5:BF5"/>
    <mergeCell ref="DO5:DS5"/>
    <mergeCell ref="BL5:BP5"/>
    <mergeCell ref="BQ5:BU5"/>
    <mergeCell ref="BV5:BZ5"/>
    <mergeCell ref="CA5:CE5"/>
    <mergeCell ref="CF5:CJ5"/>
    <mergeCell ref="CK5:CO5"/>
    <mergeCell ref="CP5:CT5"/>
    <mergeCell ref="CU5:CY5"/>
    <mergeCell ref="CZ5:DD5"/>
    <mergeCell ref="DE5:DI5"/>
    <mergeCell ref="DJ5:DN5"/>
    <mergeCell ref="EX5:FB5"/>
    <mergeCell ref="FC5:FG5"/>
    <mergeCell ref="DT5:DX5"/>
    <mergeCell ref="DY5:EC5"/>
    <mergeCell ref="ED5:EH5"/>
    <mergeCell ref="EI5:EM5"/>
    <mergeCell ref="EN5:ER5"/>
    <mergeCell ref="ES5:EW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19"/>
  <sheetViews>
    <sheetView tabSelected="1" zoomScale="90" zoomScaleNormal="90" workbookViewId="0">
      <pane xSplit="3" ySplit="7" topLeftCell="F108" activePane="bottomRight" state="frozen"/>
      <selection activeCell="G7" sqref="G7:H290"/>
      <selection pane="topRight" activeCell="G7" sqref="G7:H290"/>
      <selection pane="bottomLeft" activeCell="G7" sqref="G7:H290"/>
      <selection pane="bottomRight" activeCell="N116" sqref="N116"/>
    </sheetView>
  </sheetViews>
  <sheetFormatPr defaultColWidth="9.140625" defaultRowHeight="15"/>
  <cols>
    <col min="1" max="1" width="14.42578125" style="28" customWidth="1"/>
    <col min="2" max="2" width="71.28515625" style="30" customWidth="1"/>
    <col min="3" max="3" width="5" style="30" bestFit="1" customWidth="1"/>
    <col min="4" max="4" width="15.42578125" style="30" bestFit="1" customWidth="1"/>
    <col min="5" max="5" width="15.42578125" style="30" customWidth="1"/>
    <col min="6" max="6" width="15.7109375" style="30" bestFit="1" customWidth="1"/>
    <col min="7" max="7" width="15.42578125" style="30" bestFit="1" customWidth="1"/>
    <col min="8" max="8" width="14.5703125" style="30" bestFit="1" customWidth="1"/>
    <col min="9" max="9" width="14" style="31" customWidth="1"/>
    <col min="10" max="10" width="14.28515625" style="31" bestFit="1" customWidth="1"/>
    <col min="11" max="11" width="15.42578125" style="31" bestFit="1" customWidth="1"/>
    <col min="12" max="12" width="13.7109375" style="31" customWidth="1"/>
    <col min="13" max="13" width="13.85546875" style="31" bestFit="1" customWidth="1"/>
    <col min="14" max="14" width="13.85546875" style="31" customWidth="1"/>
    <col min="15" max="15" width="13.85546875" style="31" bestFit="1" customWidth="1"/>
    <col min="16" max="18" width="13.42578125" style="31" bestFit="1" customWidth="1"/>
    <col min="19" max="16384" width="9.140625" style="31"/>
  </cols>
  <sheetData>
    <row r="1" spans="1:18">
      <c r="A1" s="87" t="s">
        <v>526</v>
      </c>
    </row>
    <row r="2" spans="1:18" ht="20.25">
      <c r="B2" s="72" t="s">
        <v>551</v>
      </c>
      <c r="C2" s="29"/>
    </row>
    <row r="3" spans="1:18" ht="30">
      <c r="B3" s="29"/>
      <c r="C3" s="29"/>
      <c r="D3" s="74">
        <v>1022864800</v>
      </c>
      <c r="E3" s="74">
        <v>980236650</v>
      </c>
      <c r="F3" s="74">
        <v>980236650</v>
      </c>
      <c r="G3" s="74">
        <v>971224880.60000002</v>
      </c>
      <c r="H3" s="85" t="s">
        <v>525</v>
      </c>
    </row>
    <row r="4" spans="1:18">
      <c r="B4" s="29"/>
      <c r="C4" s="29"/>
      <c r="D4" s="32">
        <f>D3-D8</f>
        <v>0</v>
      </c>
      <c r="E4" s="32">
        <f t="shared" ref="E4:G4" si="0">E3-E8</f>
        <v>0</v>
      </c>
      <c r="F4" s="32">
        <f t="shared" si="0"/>
        <v>0</v>
      </c>
      <c r="G4" s="32">
        <f t="shared" si="0"/>
        <v>0</v>
      </c>
      <c r="H4" s="32"/>
    </row>
    <row r="5" spans="1:18">
      <c r="D5" s="33"/>
      <c r="E5" s="33"/>
      <c r="F5" s="34"/>
      <c r="G5" s="35"/>
      <c r="H5" s="36" t="s">
        <v>0</v>
      </c>
    </row>
    <row r="6" spans="1:18" s="37" customFormat="1" ht="120">
      <c r="A6" s="113"/>
      <c r="B6" s="114" t="s">
        <v>2</v>
      </c>
      <c r="C6" s="114"/>
      <c r="D6" s="86" t="s">
        <v>550</v>
      </c>
      <c r="E6" s="86" t="s">
        <v>547</v>
      </c>
      <c r="F6" s="86" t="s">
        <v>548</v>
      </c>
      <c r="G6" s="86" t="s">
        <v>206</v>
      </c>
      <c r="H6" s="86" t="s">
        <v>207</v>
      </c>
      <c r="K6" s="86" t="s">
        <v>206</v>
      </c>
    </row>
    <row r="7" spans="1:18">
      <c r="A7" s="115"/>
      <c r="B7" s="116" t="s">
        <v>208</v>
      </c>
      <c r="C7" s="116"/>
      <c r="D7" s="117"/>
      <c r="E7" s="117"/>
      <c r="F7" s="117"/>
      <c r="G7" s="117"/>
      <c r="H7" s="117"/>
      <c r="K7" s="117"/>
    </row>
    <row r="8" spans="1:18" s="40" customFormat="1" ht="16.5" customHeight="1">
      <c r="A8" s="118" t="s">
        <v>209</v>
      </c>
      <c r="B8" s="119" t="s">
        <v>210</v>
      </c>
      <c r="C8" s="88">
        <f t="shared" ref="C8:H8" si="1">+C9+C17</f>
        <v>0</v>
      </c>
      <c r="D8" s="88">
        <f t="shared" si="1"/>
        <v>1022864800</v>
      </c>
      <c r="E8" s="88">
        <f t="shared" si="1"/>
        <v>980236650</v>
      </c>
      <c r="F8" s="88">
        <f t="shared" si="1"/>
        <v>980236650</v>
      </c>
      <c r="G8" s="88">
        <f t="shared" si="1"/>
        <v>971224880.60000002</v>
      </c>
      <c r="H8" s="88">
        <f t="shared" si="1"/>
        <v>82579765.63000001</v>
      </c>
      <c r="I8" s="39">
        <f>G8-K8</f>
        <v>82579765.629999995</v>
      </c>
      <c r="J8" s="39">
        <f>H8-I8</f>
        <v>0</v>
      </c>
      <c r="K8" s="88">
        <f t="shared" ref="K8" si="2">+K9+K17</f>
        <v>888645114.97000003</v>
      </c>
      <c r="L8" s="31"/>
      <c r="M8" s="31"/>
      <c r="N8" s="31"/>
      <c r="O8" s="31"/>
      <c r="P8" s="31"/>
      <c r="Q8" s="31"/>
      <c r="R8" s="31"/>
    </row>
    <row r="9" spans="1:18" s="40" customFormat="1">
      <c r="A9" s="118" t="s">
        <v>211</v>
      </c>
      <c r="B9" s="120" t="s">
        <v>212</v>
      </c>
      <c r="C9" s="88">
        <f>+C10+C11+C14+C12+C13+C16+C259+C15</f>
        <v>0</v>
      </c>
      <c r="D9" s="88">
        <f t="shared" ref="D9:H9" si="3">+D10+D11+D14+D12+D13+D16+D259+D15</f>
        <v>1022563800</v>
      </c>
      <c r="E9" s="88">
        <f t="shared" si="3"/>
        <v>979935650</v>
      </c>
      <c r="F9" s="88">
        <f t="shared" si="3"/>
        <v>979935650</v>
      </c>
      <c r="G9" s="88">
        <f t="shared" si="3"/>
        <v>970988949.84000003</v>
      </c>
      <c r="H9" s="88">
        <f t="shared" si="3"/>
        <v>82579765.63000001</v>
      </c>
      <c r="I9" s="39">
        <f t="shared" ref="I9:I72" si="4">G9-K9</f>
        <v>82579765.629999995</v>
      </c>
      <c r="J9" s="39">
        <f t="shared" ref="J9:J72" si="5">H9-I9</f>
        <v>0</v>
      </c>
      <c r="K9" s="88">
        <f t="shared" ref="K9" si="6">+K10+K11+K14+K12+K13+K16+K259+K15</f>
        <v>888409184.21000004</v>
      </c>
      <c r="L9" s="31"/>
      <c r="M9" s="31"/>
      <c r="N9" s="31"/>
      <c r="O9" s="31"/>
      <c r="P9" s="31"/>
      <c r="Q9" s="31"/>
      <c r="R9" s="31"/>
    </row>
    <row r="10" spans="1:18" s="40" customFormat="1">
      <c r="A10" s="118" t="s">
        <v>213</v>
      </c>
      <c r="B10" s="120" t="s">
        <v>214</v>
      </c>
      <c r="C10" s="88">
        <f t="shared" ref="C10:H10" si="7">+C24</f>
        <v>0</v>
      </c>
      <c r="D10" s="88">
        <f t="shared" si="7"/>
        <v>6155520</v>
      </c>
      <c r="E10" s="88">
        <f t="shared" si="7"/>
        <v>6155520</v>
      </c>
      <c r="F10" s="88">
        <f t="shared" si="7"/>
        <v>6155520</v>
      </c>
      <c r="G10" s="88">
        <f t="shared" si="7"/>
        <v>5625630</v>
      </c>
      <c r="H10" s="88">
        <f t="shared" si="7"/>
        <v>524475</v>
      </c>
      <c r="I10" s="39">
        <f t="shared" si="4"/>
        <v>524475</v>
      </c>
      <c r="J10" s="39">
        <f t="shared" si="5"/>
        <v>0</v>
      </c>
      <c r="K10" s="88">
        <f t="shared" ref="K10" si="8">+K24</f>
        <v>5101155</v>
      </c>
      <c r="L10" s="31"/>
      <c r="M10" s="31"/>
      <c r="N10" s="31"/>
      <c r="O10" s="31"/>
      <c r="P10" s="31"/>
      <c r="Q10" s="31"/>
      <c r="R10" s="31"/>
    </row>
    <row r="11" spans="1:18" s="40" customFormat="1" ht="16.5" customHeight="1">
      <c r="A11" s="118" t="s">
        <v>215</v>
      </c>
      <c r="B11" s="120" t="s">
        <v>216</v>
      </c>
      <c r="C11" s="88">
        <f>+C44</f>
        <v>0</v>
      </c>
      <c r="D11" s="88">
        <f t="shared" ref="D11:H11" si="9">+D44</f>
        <v>733236890</v>
      </c>
      <c r="E11" s="88">
        <f t="shared" si="9"/>
        <v>690608740</v>
      </c>
      <c r="F11" s="88">
        <f t="shared" si="9"/>
        <v>690608740</v>
      </c>
      <c r="G11" s="88">
        <f t="shared" si="9"/>
        <v>686233258.84000003</v>
      </c>
      <c r="H11" s="88">
        <f t="shared" si="9"/>
        <v>58922659.590000004</v>
      </c>
      <c r="I11" s="39">
        <f t="shared" si="4"/>
        <v>58922659.590000033</v>
      </c>
      <c r="J11" s="39">
        <f t="shared" si="5"/>
        <v>0</v>
      </c>
      <c r="K11" s="88">
        <f t="shared" ref="K11" si="10">+K44</f>
        <v>627310599.25</v>
      </c>
      <c r="L11" s="31"/>
      <c r="M11" s="31"/>
      <c r="N11" s="31"/>
      <c r="O11" s="31"/>
      <c r="P11" s="31"/>
      <c r="Q11" s="31"/>
      <c r="R11" s="31"/>
    </row>
    <row r="12" spans="1:18" s="40" customFormat="1">
      <c r="A12" s="118" t="s">
        <v>217</v>
      </c>
      <c r="B12" s="120" t="s">
        <v>218</v>
      </c>
      <c r="C12" s="88">
        <f>+C72</f>
        <v>0</v>
      </c>
      <c r="D12" s="88">
        <f t="shared" ref="D12:H12" si="11">+D72</f>
        <v>0</v>
      </c>
      <c r="E12" s="88">
        <f t="shared" si="11"/>
        <v>0</v>
      </c>
      <c r="F12" s="88">
        <f t="shared" si="11"/>
        <v>0</v>
      </c>
      <c r="G12" s="88">
        <f t="shared" si="11"/>
        <v>0</v>
      </c>
      <c r="H12" s="88">
        <f t="shared" si="11"/>
        <v>0</v>
      </c>
      <c r="I12" s="39">
        <f t="shared" si="4"/>
        <v>0</v>
      </c>
      <c r="J12" s="39">
        <f t="shared" si="5"/>
        <v>0</v>
      </c>
      <c r="K12" s="88">
        <f t="shared" ref="K12" si="12">+K72</f>
        <v>0</v>
      </c>
      <c r="L12" s="31"/>
      <c r="M12" s="31"/>
      <c r="N12" s="31"/>
      <c r="O12" s="31"/>
      <c r="P12" s="31"/>
      <c r="Q12" s="31"/>
      <c r="R12" s="31"/>
    </row>
    <row r="13" spans="1:18" s="40" customFormat="1" ht="30">
      <c r="A13" s="118" t="s">
        <v>219</v>
      </c>
      <c r="B13" s="120" t="s">
        <v>220</v>
      </c>
      <c r="C13" s="88">
        <f>C260</f>
        <v>0</v>
      </c>
      <c r="D13" s="88">
        <f t="shared" ref="D13:H13" si="13">D260</f>
        <v>231899360</v>
      </c>
      <c r="E13" s="88">
        <f t="shared" si="13"/>
        <v>231899360</v>
      </c>
      <c r="F13" s="88">
        <f t="shared" si="13"/>
        <v>231899360</v>
      </c>
      <c r="G13" s="88">
        <f t="shared" si="13"/>
        <v>231893286</v>
      </c>
      <c r="H13" s="88">
        <f t="shared" si="13"/>
        <v>21807210</v>
      </c>
      <c r="I13" s="39">
        <f t="shared" si="4"/>
        <v>21807210</v>
      </c>
      <c r="J13" s="39">
        <f t="shared" si="5"/>
        <v>0</v>
      </c>
      <c r="K13" s="88">
        <f t="shared" ref="K13" si="14">K260</f>
        <v>210086076</v>
      </c>
      <c r="L13" s="31"/>
      <c r="M13" s="31"/>
      <c r="N13" s="31"/>
      <c r="O13" s="31"/>
      <c r="P13" s="31"/>
      <c r="Q13" s="31"/>
      <c r="R13" s="31"/>
    </row>
    <row r="14" spans="1:18" s="40" customFormat="1" ht="16.5" customHeight="1">
      <c r="A14" s="118" t="s">
        <v>221</v>
      </c>
      <c r="B14" s="120" t="s">
        <v>222</v>
      </c>
      <c r="C14" s="88">
        <f>C279</f>
        <v>0</v>
      </c>
      <c r="D14" s="88">
        <f t="shared" ref="D14:H14" si="15">D279</f>
        <v>51245030</v>
      </c>
      <c r="E14" s="88">
        <f t="shared" si="15"/>
        <v>51245030</v>
      </c>
      <c r="F14" s="88">
        <f t="shared" si="15"/>
        <v>51245030</v>
      </c>
      <c r="G14" s="88">
        <f t="shared" si="15"/>
        <v>50840779</v>
      </c>
      <c r="H14" s="88">
        <f t="shared" si="15"/>
        <v>1430414</v>
      </c>
      <c r="I14" s="39">
        <f t="shared" si="4"/>
        <v>1430414</v>
      </c>
      <c r="J14" s="39">
        <f t="shared" si="5"/>
        <v>0</v>
      </c>
      <c r="K14" s="88">
        <f t="shared" ref="K14" si="16">K279</f>
        <v>49410365</v>
      </c>
      <c r="L14" s="31"/>
      <c r="M14" s="31"/>
      <c r="N14" s="31"/>
      <c r="O14" s="31"/>
      <c r="P14" s="31"/>
      <c r="Q14" s="31"/>
      <c r="R14" s="31"/>
    </row>
    <row r="15" spans="1:18" s="40" customFormat="1" ht="30">
      <c r="A15" s="118" t="s">
        <v>223</v>
      </c>
      <c r="B15" s="120" t="s">
        <v>224</v>
      </c>
      <c r="C15" s="88">
        <f>C288</f>
        <v>0</v>
      </c>
      <c r="D15" s="88">
        <f t="shared" ref="D15:H15" si="17">D288</f>
        <v>0</v>
      </c>
      <c r="E15" s="88">
        <f t="shared" si="17"/>
        <v>0</v>
      </c>
      <c r="F15" s="88">
        <f t="shared" si="17"/>
        <v>0</v>
      </c>
      <c r="G15" s="88">
        <f t="shared" si="17"/>
        <v>0</v>
      </c>
      <c r="H15" s="88">
        <f t="shared" si="17"/>
        <v>0</v>
      </c>
      <c r="I15" s="39">
        <f t="shared" si="4"/>
        <v>0</v>
      </c>
      <c r="J15" s="39">
        <f t="shared" si="5"/>
        <v>0</v>
      </c>
      <c r="K15" s="88">
        <f t="shared" ref="K15" si="18">K288</f>
        <v>0</v>
      </c>
      <c r="L15" s="31"/>
      <c r="M15" s="31"/>
      <c r="N15" s="31"/>
      <c r="O15" s="31"/>
      <c r="P15" s="31"/>
      <c r="Q15" s="31"/>
      <c r="R15" s="31"/>
    </row>
    <row r="16" spans="1:18" s="40" customFormat="1" ht="16.5" customHeight="1">
      <c r="A16" s="118" t="s">
        <v>225</v>
      </c>
      <c r="B16" s="120" t="s">
        <v>226</v>
      </c>
      <c r="C16" s="88">
        <f>C75</f>
        <v>0</v>
      </c>
      <c r="D16" s="88">
        <f t="shared" ref="D16:H16" si="19">D75</f>
        <v>27000</v>
      </c>
      <c r="E16" s="88">
        <f t="shared" si="19"/>
        <v>27000</v>
      </c>
      <c r="F16" s="88">
        <f t="shared" si="19"/>
        <v>27000</v>
      </c>
      <c r="G16" s="88">
        <f t="shared" si="19"/>
        <v>5118</v>
      </c>
      <c r="H16" s="88">
        <f t="shared" si="19"/>
        <v>0</v>
      </c>
      <c r="I16" s="39">
        <f t="shared" si="4"/>
        <v>0</v>
      </c>
      <c r="J16" s="39">
        <f t="shared" si="5"/>
        <v>0</v>
      </c>
      <c r="K16" s="88">
        <f t="shared" ref="K16" si="20">K75</f>
        <v>5118</v>
      </c>
      <c r="L16" s="31"/>
      <c r="M16" s="31"/>
      <c r="N16" s="31"/>
      <c r="O16" s="31"/>
      <c r="P16" s="31"/>
      <c r="Q16" s="31"/>
      <c r="R16" s="31"/>
    </row>
    <row r="17" spans="1:247" s="40" customFormat="1" ht="16.5" customHeight="1">
      <c r="A17" s="118" t="s">
        <v>227</v>
      </c>
      <c r="B17" s="120" t="s">
        <v>228</v>
      </c>
      <c r="C17" s="88">
        <f>C78</f>
        <v>0</v>
      </c>
      <c r="D17" s="88">
        <f t="shared" ref="D17:H18" si="21">D78</f>
        <v>301000</v>
      </c>
      <c r="E17" s="88">
        <f t="shared" si="21"/>
        <v>301000</v>
      </c>
      <c r="F17" s="88">
        <f t="shared" si="21"/>
        <v>301000</v>
      </c>
      <c r="G17" s="88">
        <f t="shared" si="21"/>
        <v>235930.76</v>
      </c>
      <c r="H17" s="88">
        <f t="shared" si="21"/>
        <v>0</v>
      </c>
      <c r="I17" s="39">
        <f t="shared" si="4"/>
        <v>0</v>
      </c>
      <c r="J17" s="39">
        <f t="shared" si="5"/>
        <v>0</v>
      </c>
      <c r="K17" s="88">
        <f t="shared" ref="K17:K18" si="22">K78</f>
        <v>235930.76</v>
      </c>
      <c r="L17" s="31"/>
      <c r="M17" s="31"/>
      <c r="N17" s="31"/>
      <c r="O17" s="31"/>
      <c r="P17" s="31"/>
      <c r="Q17" s="31"/>
      <c r="R17" s="31"/>
    </row>
    <row r="18" spans="1:247" s="40" customFormat="1">
      <c r="A18" s="118" t="s">
        <v>229</v>
      </c>
      <c r="B18" s="120" t="s">
        <v>230</v>
      </c>
      <c r="C18" s="88">
        <f>C79</f>
        <v>0</v>
      </c>
      <c r="D18" s="88">
        <f t="shared" si="21"/>
        <v>301000</v>
      </c>
      <c r="E18" s="88">
        <f t="shared" si="21"/>
        <v>301000</v>
      </c>
      <c r="F18" s="88">
        <f t="shared" si="21"/>
        <v>301000</v>
      </c>
      <c r="G18" s="88">
        <f t="shared" si="21"/>
        <v>235930.76</v>
      </c>
      <c r="H18" s="88">
        <f t="shared" si="21"/>
        <v>0</v>
      </c>
      <c r="I18" s="39">
        <f t="shared" si="4"/>
        <v>0</v>
      </c>
      <c r="J18" s="39">
        <f t="shared" si="5"/>
        <v>0</v>
      </c>
      <c r="K18" s="88">
        <f t="shared" si="22"/>
        <v>235930.76</v>
      </c>
      <c r="L18" s="31"/>
      <c r="M18" s="31"/>
      <c r="N18" s="31"/>
      <c r="O18" s="31"/>
      <c r="P18" s="31"/>
      <c r="Q18" s="31"/>
      <c r="R18" s="31"/>
    </row>
    <row r="19" spans="1:247" s="40" customFormat="1" ht="30">
      <c r="A19" s="118" t="s">
        <v>231</v>
      </c>
      <c r="B19" s="120" t="s">
        <v>232</v>
      </c>
      <c r="C19" s="88">
        <f>C259+C287</f>
        <v>0</v>
      </c>
      <c r="D19" s="88">
        <f t="shared" ref="D19:H19" si="23">D259+D287</f>
        <v>0</v>
      </c>
      <c r="E19" s="88">
        <f t="shared" si="23"/>
        <v>0</v>
      </c>
      <c r="F19" s="88">
        <f t="shared" si="23"/>
        <v>0</v>
      </c>
      <c r="G19" s="88">
        <f t="shared" si="23"/>
        <v>-3611597</v>
      </c>
      <c r="H19" s="88">
        <f t="shared" si="23"/>
        <v>-104992.95999999999</v>
      </c>
      <c r="I19" s="39">
        <f t="shared" si="4"/>
        <v>-104992.95999999996</v>
      </c>
      <c r="J19" s="39">
        <f t="shared" si="5"/>
        <v>0</v>
      </c>
      <c r="K19" s="88">
        <f t="shared" ref="K19" si="24">K259+K287</f>
        <v>-3506604.04</v>
      </c>
      <c r="L19" s="31"/>
      <c r="M19" s="31"/>
      <c r="N19" s="31"/>
      <c r="O19" s="31"/>
      <c r="P19" s="31"/>
      <c r="Q19" s="31"/>
      <c r="R19" s="31"/>
    </row>
    <row r="20" spans="1:247" s="40" customFormat="1" ht="16.5" customHeight="1">
      <c r="A20" s="118" t="s">
        <v>233</v>
      </c>
      <c r="B20" s="120" t="s">
        <v>234</v>
      </c>
      <c r="C20" s="88">
        <f t="shared" ref="C20:H20" si="25">+C21+C17</f>
        <v>0</v>
      </c>
      <c r="D20" s="88">
        <f t="shared" si="25"/>
        <v>1022864800</v>
      </c>
      <c r="E20" s="88">
        <f t="shared" si="25"/>
        <v>980236650</v>
      </c>
      <c r="F20" s="88">
        <f t="shared" si="25"/>
        <v>980236650</v>
      </c>
      <c r="G20" s="88">
        <f t="shared" si="25"/>
        <v>971224880.60000002</v>
      </c>
      <c r="H20" s="88">
        <f t="shared" si="25"/>
        <v>82579765.63000001</v>
      </c>
      <c r="I20" s="39">
        <f t="shared" si="4"/>
        <v>82579765.629999995</v>
      </c>
      <c r="J20" s="39">
        <f t="shared" si="5"/>
        <v>0</v>
      </c>
      <c r="K20" s="88">
        <f t="shared" ref="K20" si="26">+K21+K17</f>
        <v>888645114.97000003</v>
      </c>
      <c r="L20" s="31"/>
      <c r="M20" s="31"/>
      <c r="N20" s="31"/>
      <c r="O20" s="31"/>
      <c r="P20" s="31"/>
      <c r="Q20" s="31"/>
      <c r="R20" s="31"/>
    </row>
    <row r="21" spans="1:247" s="40" customFormat="1">
      <c r="A21" s="118" t="s">
        <v>235</v>
      </c>
      <c r="B21" s="120" t="s">
        <v>212</v>
      </c>
      <c r="C21" s="88">
        <f>C10+C11+C12+C13+C14+C16+C259+C15</f>
        <v>0</v>
      </c>
      <c r="D21" s="88">
        <f t="shared" ref="D21:H21" si="27">D10+D11+D12+D13+D14+D16+D259+D15</f>
        <v>1022563800</v>
      </c>
      <c r="E21" s="88">
        <f t="shared" si="27"/>
        <v>979935650</v>
      </c>
      <c r="F21" s="88">
        <f t="shared" si="27"/>
        <v>979935650</v>
      </c>
      <c r="G21" s="88">
        <f t="shared" si="27"/>
        <v>970988949.84000003</v>
      </c>
      <c r="H21" s="88">
        <f t="shared" si="27"/>
        <v>82579765.63000001</v>
      </c>
      <c r="I21" s="39">
        <f t="shared" si="4"/>
        <v>82579765.629999995</v>
      </c>
      <c r="J21" s="39">
        <f t="shared" si="5"/>
        <v>0</v>
      </c>
      <c r="K21" s="88">
        <f t="shared" ref="K21" si="28">K10+K11+K12+K13+K14+K16+K259+K15</f>
        <v>888409184.21000004</v>
      </c>
      <c r="L21" s="31"/>
      <c r="M21" s="31"/>
      <c r="N21" s="31"/>
      <c r="O21" s="31"/>
      <c r="P21" s="31"/>
      <c r="Q21" s="31"/>
      <c r="R21" s="31"/>
    </row>
    <row r="22" spans="1:247" s="40" customFormat="1" ht="16.5" customHeight="1">
      <c r="A22" s="121" t="s">
        <v>236</v>
      </c>
      <c r="B22" s="120" t="s">
        <v>237</v>
      </c>
      <c r="C22" s="88">
        <f>+C23+C78+C259</f>
        <v>0</v>
      </c>
      <c r="D22" s="88">
        <f t="shared" ref="D22:H22" si="29">+D23+D78+D259</f>
        <v>971619770</v>
      </c>
      <c r="E22" s="88">
        <f t="shared" si="29"/>
        <v>928991620</v>
      </c>
      <c r="F22" s="88">
        <f t="shared" si="29"/>
        <v>928991620</v>
      </c>
      <c r="G22" s="88">
        <f t="shared" si="29"/>
        <v>920384101.60000002</v>
      </c>
      <c r="H22" s="88">
        <f t="shared" si="29"/>
        <v>81149351.63000001</v>
      </c>
      <c r="I22" s="39">
        <f t="shared" si="4"/>
        <v>81149351.629999995</v>
      </c>
      <c r="J22" s="39">
        <f t="shared" si="5"/>
        <v>0</v>
      </c>
      <c r="K22" s="88">
        <f t="shared" ref="K22" si="30">+K23+K78+K259</f>
        <v>839234749.97000003</v>
      </c>
      <c r="L22" s="31"/>
      <c r="M22" s="31"/>
      <c r="N22" s="31"/>
      <c r="O22" s="31"/>
      <c r="P22" s="31"/>
      <c r="Q22" s="31"/>
      <c r="R22" s="31"/>
    </row>
    <row r="23" spans="1:247" s="40" customFormat="1" ht="16.5" customHeight="1">
      <c r="A23" s="118" t="s">
        <v>238</v>
      </c>
      <c r="B23" s="120" t="s">
        <v>212</v>
      </c>
      <c r="C23" s="88">
        <f>+C24+C44+C72+C260+C75+C288</f>
        <v>0</v>
      </c>
      <c r="D23" s="88">
        <f t="shared" ref="D23:H23" si="31">+D24+D44+D72+D260+D75+D288</f>
        <v>971318770</v>
      </c>
      <c r="E23" s="88">
        <f t="shared" si="31"/>
        <v>928690620</v>
      </c>
      <c r="F23" s="88">
        <f t="shared" si="31"/>
        <v>928690620</v>
      </c>
      <c r="G23" s="88">
        <f t="shared" si="31"/>
        <v>923757292.84000003</v>
      </c>
      <c r="H23" s="88">
        <f t="shared" si="31"/>
        <v>81254344.590000004</v>
      </c>
      <c r="I23" s="39">
        <f t="shared" si="4"/>
        <v>81254344.590000033</v>
      </c>
      <c r="J23" s="39">
        <f t="shared" si="5"/>
        <v>0</v>
      </c>
      <c r="K23" s="88">
        <f t="shared" ref="K23" si="32">+K24+K44+K72+K260+K75+K288</f>
        <v>842502948.25</v>
      </c>
      <c r="L23" s="31"/>
      <c r="M23" s="31"/>
      <c r="N23" s="31"/>
      <c r="O23" s="31"/>
      <c r="P23" s="31"/>
      <c r="Q23" s="31"/>
      <c r="R23" s="31"/>
    </row>
    <row r="24" spans="1:247" s="40" customFormat="1">
      <c r="A24" s="118" t="s">
        <v>239</v>
      </c>
      <c r="B24" s="120" t="s">
        <v>214</v>
      </c>
      <c r="C24" s="88">
        <f t="shared" ref="C24:H24" si="33">+C25+C37+C35</f>
        <v>0</v>
      </c>
      <c r="D24" s="88">
        <f t="shared" si="33"/>
        <v>6155520</v>
      </c>
      <c r="E24" s="88">
        <f t="shared" si="33"/>
        <v>6155520</v>
      </c>
      <c r="F24" s="88">
        <f t="shared" si="33"/>
        <v>6155520</v>
      </c>
      <c r="G24" s="88">
        <f t="shared" si="33"/>
        <v>5625630</v>
      </c>
      <c r="H24" s="88">
        <f t="shared" si="33"/>
        <v>524475</v>
      </c>
      <c r="I24" s="39">
        <f t="shared" si="4"/>
        <v>524475</v>
      </c>
      <c r="J24" s="39">
        <f t="shared" si="5"/>
        <v>0</v>
      </c>
      <c r="K24" s="88">
        <f t="shared" ref="K24" si="34">+K25+K37+K35</f>
        <v>5101155</v>
      </c>
      <c r="L24" s="31"/>
      <c r="M24" s="31"/>
      <c r="N24" s="31"/>
      <c r="O24" s="31"/>
      <c r="P24" s="31"/>
      <c r="Q24" s="31"/>
      <c r="R24" s="31"/>
    </row>
    <row r="25" spans="1:247" s="40" customFormat="1" ht="16.5" customHeight="1">
      <c r="A25" s="118" t="s">
        <v>240</v>
      </c>
      <c r="B25" s="120" t="s">
        <v>241</v>
      </c>
      <c r="C25" s="88">
        <f t="shared" ref="C25:H25" si="35">C26+C29+C30+C31+C33+C27+C28+C32</f>
        <v>0</v>
      </c>
      <c r="D25" s="88">
        <f t="shared" si="35"/>
        <v>5936400</v>
      </c>
      <c r="E25" s="88">
        <f t="shared" si="35"/>
        <v>5936400</v>
      </c>
      <c r="F25" s="88">
        <f t="shared" si="35"/>
        <v>5936400</v>
      </c>
      <c r="G25" s="88">
        <f t="shared" si="35"/>
        <v>5418171</v>
      </c>
      <c r="H25" s="88">
        <f t="shared" si="35"/>
        <v>513122</v>
      </c>
      <c r="I25" s="39">
        <f t="shared" si="4"/>
        <v>513122</v>
      </c>
      <c r="J25" s="39">
        <f t="shared" si="5"/>
        <v>0</v>
      </c>
      <c r="K25" s="88">
        <f t="shared" ref="K25" si="36">K26+K29+K30+K31+K33+K27+K28+K32</f>
        <v>4905049</v>
      </c>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row>
    <row r="26" spans="1:247" s="40" customFormat="1" ht="16.5" customHeight="1">
      <c r="A26" s="122" t="s">
        <v>242</v>
      </c>
      <c r="B26" s="123" t="s">
        <v>243</v>
      </c>
      <c r="C26" s="124"/>
      <c r="D26" s="88">
        <v>4964920</v>
      </c>
      <c r="E26" s="88">
        <v>4964920</v>
      </c>
      <c r="F26" s="88">
        <v>4964920</v>
      </c>
      <c r="G26" s="88">
        <v>4533276</v>
      </c>
      <c r="H26" s="88">
        <v>429195</v>
      </c>
      <c r="I26" s="39">
        <f t="shared" si="4"/>
        <v>429195</v>
      </c>
      <c r="J26" s="39">
        <f t="shared" si="5"/>
        <v>0</v>
      </c>
      <c r="K26" s="88">
        <v>4104081</v>
      </c>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row>
    <row r="27" spans="1:247" s="40" customFormat="1">
      <c r="A27" s="122" t="s">
        <v>244</v>
      </c>
      <c r="B27" s="123" t="s">
        <v>245</v>
      </c>
      <c r="C27" s="124"/>
      <c r="D27" s="88">
        <v>644890</v>
      </c>
      <c r="E27" s="88">
        <v>644890</v>
      </c>
      <c r="F27" s="88">
        <v>644890</v>
      </c>
      <c r="G27" s="88">
        <v>586286</v>
      </c>
      <c r="H27" s="88">
        <v>55359</v>
      </c>
      <c r="I27" s="39">
        <f t="shared" si="4"/>
        <v>55359</v>
      </c>
      <c r="J27" s="39">
        <f t="shared" si="5"/>
        <v>0</v>
      </c>
      <c r="K27" s="88">
        <v>530927</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row>
    <row r="28" spans="1:247" s="40" customFormat="1">
      <c r="A28" s="122" t="s">
        <v>246</v>
      </c>
      <c r="B28" s="123" t="s">
        <v>247</v>
      </c>
      <c r="C28" s="124"/>
      <c r="D28" s="88">
        <v>10390</v>
      </c>
      <c r="E28" s="88">
        <v>10390</v>
      </c>
      <c r="F28" s="88">
        <v>10390</v>
      </c>
      <c r="G28" s="88">
        <v>9000</v>
      </c>
      <c r="H28" s="88">
        <v>481</v>
      </c>
      <c r="I28" s="39">
        <f t="shared" si="4"/>
        <v>481</v>
      </c>
      <c r="J28" s="39">
        <f t="shared" si="5"/>
        <v>0</v>
      </c>
      <c r="K28" s="88">
        <v>8519</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row>
    <row r="29" spans="1:247" s="40" customFormat="1" ht="16.5" customHeight="1">
      <c r="A29" s="122" t="s">
        <v>248</v>
      </c>
      <c r="B29" s="125" t="s">
        <v>249</v>
      </c>
      <c r="C29" s="124"/>
      <c r="D29" s="88">
        <v>14660</v>
      </c>
      <c r="E29" s="88">
        <v>14660</v>
      </c>
      <c r="F29" s="88">
        <v>14660</v>
      </c>
      <c r="G29" s="88">
        <v>13468</v>
      </c>
      <c r="H29" s="88">
        <v>1184</v>
      </c>
      <c r="I29" s="39">
        <f t="shared" si="4"/>
        <v>1184</v>
      </c>
      <c r="J29" s="39">
        <f t="shared" si="5"/>
        <v>0</v>
      </c>
      <c r="K29" s="88">
        <v>12284</v>
      </c>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row>
    <row r="30" spans="1:247" s="40" customFormat="1" ht="16.5" customHeight="1">
      <c r="A30" s="122" t="s">
        <v>250</v>
      </c>
      <c r="B30" s="125" t="s">
        <v>251</v>
      </c>
      <c r="C30" s="124"/>
      <c r="D30" s="88">
        <v>360</v>
      </c>
      <c r="E30" s="88">
        <v>360</v>
      </c>
      <c r="F30" s="88">
        <v>360</v>
      </c>
      <c r="G30" s="88">
        <v>357</v>
      </c>
      <c r="H30" s="88">
        <v>46</v>
      </c>
      <c r="I30" s="39">
        <f t="shared" si="4"/>
        <v>46</v>
      </c>
      <c r="J30" s="39">
        <f t="shared" si="5"/>
        <v>0</v>
      </c>
      <c r="K30" s="88">
        <v>311</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row>
    <row r="31" spans="1:247" ht="16.5" customHeight="1">
      <c r="A31" s="122" t="s">
        <v>252</v>
      </c>
      <c r="B31" s="125" t="s">
        <v>253</v>
      </c>
      <c r="C31" s="124"/>
      <c r="D31" s="88"/>
      <c r="E31" s="88"/>
      <c r="F31" s="88"/>
      <c r="G31" s="88"/>
      <c r="H31" s="88"/>
      <c r="I31" s="39">
        <f t="shared" si="4"/>
        <v>0</v>
      </c>
      <c r="J31" s="39">
        <f t="shared" si="5"/>
        <v>0</v>
      </c>
      <c r="K31" s="88"/>
    </row>
    <row r="32" spans="1:247" ht="16.5" customHeight="1">
      <c r="A32" s="122" t="s">
        <v>254</v>
      </c>
      <c r="B32" s="125" t="s">
        <v>255</v>
      </c>
      <c r="C32" s="124"/>
      <c r="D32" s="88">
        <v>213800</v>
      </c>
      <c r="E32" s="88">
        <v>213800</v>
      </c>
      <c r="F32" s="88">
        <v>213800</v>
      </c>
      <c r="G32" s="88">
        <v>194437</v>
      </c>
      <c r="H32" s="88">
        <v>18371</v>
      </c>
      <c r="I32" s="39">
        <f t="shared" si="4"/>
        <v>18371</v>
      </c>
      <c r="J32" s="39">
        <f t="shared" si="5"/>
        <v>0</v>
      </c>
      <c r="K32" s="88">
        <v>176066</v>
      </c>
    </row>
    <row r="33" spans="1:247" ht="16.5" customHeight="1">
      <c r="A33" s="122" t="s">
        <v>256</v>
      </c>
      <c r="B33" s="125" t="s">
        <v>257</v>
      </c>
      <c r="C33" s="124"/>
      <c r="D33" s="88">
        <v>87380</v>
      </c>
      <c r="E33" s="88">
        <v>87380</v>
      </c>
      <c r="F33" s="88">
        <v>87380</v>
      </c>
      <c r="G33" s="88">
        <v>81347</v>
      </c>
      <c r="H33" s="88">
        <v>8486</v>
      </c>
      <c r="I33" s="39">
        <f t="shared" si="4"/>
        <v>8486</v>
      </c>
      <c r="J33" s="39">
        <f t="shared" si="5"/>
        <v>0</v>
      </c>
      <c r="K33" s="88">
        <v>72861</v>
      </c>
    </row>
    <row r="34" spans="1:247" ht="16.5" customHeight="1">
      <c r="A34" s="122"/>
      <c r="B34" s="125" t="s">
        <v>258</v>
      </c>
      <c r="C34" s="124"/>
      <c r="D34" s="88"/>
      <c r="E34" s="88"/>
      <c r="F34" s="88"/>
      <c r="G34" s="88"/>
      <c r="H34" s="88"/>
      <c r="I34" s="39">
        <f t="shared" si="4"/>
        <v>0</v>
      </c>
      <c r="J34" s="39">
        <f t="shared" si="5"/>
        <v>0</v>
      </c>
      <c r="K34" s="88"/>
    </row>
    <row r="35" spans="1:247" ht="16.5" customHeight="1">
      <c r="A35" s="122" t="s">
        <v>259</v>
      </c>
      <c r="B35" s="120" t="s">
        <v>260</v>
      </c>
      <c r="C35" s="124">
        <f t="shared" ref="C35:H35" si="37">C36</f>
        <v>0</v>
      </c>
      <c r="D35" s="124">
        <f t="shared" si="37"/>
        <v>85550</v>
      </c>
      <c r="E35" s="124">
        <f t="shared" si="37"/>
        <v>85550</v>
      </c>
      <c r="F35" s="124">
        <f t="shared" si="37"/>
        <v>85550</v>
      </c>
      <c r="G35" s="124">
        <f t="shared" si="37"/>
        <v>85550</v>
      </c>
      <c r="H35" s="124">
        <f t="shared" si="37"/>
        <v>0</v>
      </c>
      <c r="I35" s="39">
        <f t="shared" si="4"/>
        <v>0</v>
      </c>
      <c r="J35" s="39">
        <f t="shared" si="5"/>
        <v>0</v>
      </c>
      <c r="K35" s="124">
        <f t="shared" ref="K35" si="38">K36</f>
        <v>85550</v>
      </c>
    </row>
    <row r="36" spans="1:247" ht="16.5" customHeight="1">
      <c r="A36" s="122" t="s">
        <v>261</v>
      </c>
      <c r="B36" s="125" t="s">
        <v>262</v>
      </c>
      <c r="C36" s="124"/>
      <c r="D36" s="88">
        <v>85550</v>
      </c>
      <c r="E36" s="88">
        <v>85550</v>
      </c>
      <c r="F36" s="88">
        <v>85550</v>
      </c>
      <c r="G36" s="88">
        <v>85550</v>
      </c>
      <c r="H36" s="88">
        <v>0</v>
      </c>
      <c r="I36" s="39">
        <f t="shared" si="4"/>
        <v>0</v>
      </c>
      <c r="J36" s="39">
        <f t="shared" si="5"/>
        <v>0</v>
      </c>
      <c r="K36" s="88">
        <v>85550</v>
      </c>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row>
    <row r="37" spans="1:247" ht="16.5" customHeight="1">
      <c r="A37" s="118" t="s">
        <v>263</v>
      </c>
      <c r="B37" s="120" t="s">
        <v>264</v>
      </c>
      <c r="C37" s="88">
        <f>+C38+C39+C40+C41+C42+C43</f>
        <v>0</v>
      </c>
      <c r="D37" s="88">
        <f t="shared" ref="D37:H37" si="39">+D38+D39+D40+D41+D42+D43</f>
        <v>133570</v>
      </c>
      <c r="E37" s="88">
        <f t="shared" si="39"/>
        <v>133570</v>
      </c>
      <c r="F37" s="88">
        <f t="shared" si="39"/>
        <v>133570</v>
      </c>
      <c r="G37" s="88">
        <f t="shared" si="39"/>
        <v>121909</v>
      </c>
      <c r="H37" s="88">
        <f t="shared" si="39"/>
        <v>11353</v>
      </c>
      <c r="I37" s="39">
        <f t="shared" si="4"/>
        <v>11353</v>
      </c>
      <c r="J37" s="39">
        <f t="shared" si="5"/>
        <v>0</v>
      </c>
      <c r="K37" s="88">
        <f t="shared" ref="K37" si="40">+K38+K39+K40+K41+K42+K43</f>
        <v>110556</v>
      </c>
      <c r="L37" s="40"/>
    </row>
    <row r="38" spans="1:247" ht="16.5" customHeight="1">
      <c r="A38" s="122" t="s">
        <v>265</v>
      </c>
      <c r="B38" s="125" t="s">
        <v>266</v>
      </c>
      <c r="C38" s="124"/>
      <c r="D38" s="126"/>
      <c r="E38" s="126"/>
      <c r="F38" s="126"/>
      <c r="G38" s="127"/>
      <c r="H38" s="127"/>
      <c r="I38" s="39">
        <f t="shared" si="4"/>
        <v>0</v>
      </c>
      <c r="J38" s="39">
        <f t="shared" si="5"/>
        <v>0</v>
      </c>
      <c r="K38" s="127"/>
    </row>
    <row r="39" spans="1:247" ht="16.5" customHeight="1">
      <c r="A39" s="122" t="s">
        <v>267</v>
      </c>
      <c r="B39" s="125" t="s">
        <v>268</v>
      </c>
      <c r="C39" s="124"/>
      <c r="D39" s="126"/>
      <c r="E39" s="126"/>
      <c r="F39" s="126"/>
      <c r="G39" s="127"/>
      <c r="H39" s="127"/>
      <c r="I39" s="39">
        <f t="shared" si="4"/>
        <v>0</v>
      </c>
      <c r="J39" s="39">
        <f t="shared" si="5"/>
        <v>0</v>
      </c>
      <c r="K39" s="127"/>
    </row>
    <row r="40" spans="1:247" s="40" customFormat="1" ht="16.5" customHeight="1">
      <c r="A40" s="122" t="s">
        <v>269</v>
      </c>
      <c r="B40" s="125" t="s">
        <v>270</v>
      </c>
      <c r="C40" s="124"/>
      <c r="D40" s="126"/>
      <c r="E40" s="126"/>
      <c r="F40" s="126"/>
      <c r="G40" s="127"/>
      <c r="H40" s="127"/>
      <c r="I40" s="39">
        <f t="shared" si="4"/>
        <v>0</v>
      </c>
      <c r="J40" s="39">
        <f t="shared" si="5"/>
        <v>0</v>
      </c>
      <c r="K40" s="127"/>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row>
    <row r="41" spans="1:247" ht="16.5" customHeight="1">
      <c r="A41" s="122" t="s">
        <v>271</v>
      </c>
      <c r="B41" s="128" t="s">
        <v>272</v>
      </c>
      <c r="C41" s="124"/>
      <c r="D41" s="126"/>
      <c r="E41" s="126"/>
      <c r="F41" s="126"/>
      <c r="G41" s="127"/>
      <c r="H41" s="127"/>
      <c r="I41" s="39">
        <f t="shared" si="4"/>
        <v>0</v>
      </c>
      <c r="J41" s="39">
        <f t="shared" si="5"/>
        <v>0</v>
      </c>
      <c r="K41" s="127"/>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row>
    <row r="42" spans="1:247" ht="16.5" customHeight="1">
      <c r="A42" s="122" t="s">
        <v>273</v>
      </c>
      <c r="B42" s="128" t="s">
        <v>40</v>
      </c>
      <c r="C42" s="124"/>
      <c r="D42" s="126"/>
      <c r="E42" s="126"/>
      <c r="F42" s="126"/>
      <c r="G42" s="127"/>
      <c r="H42" s="127"/>
      <c r="I42" s="39">
        <f t="shared" si="4"/>
        <v>0</v>
      </c>
      <c r="J42" s="39">
        <f t="shared" si="5"/>
        <v>0</v>
      </c>
      <c r="K42" s="127"/>
      <c r="L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row>
    <row r="43" spans="1:247" ht="16.5" customHeight="1">
      <c r="A43" s="122" t="s">
        <v>274</v>
      </c>
      <c r="B43" s="128" t="s">
        <v>275</v>
      </c>
      <c r="C43" s="124"/>
      <c r="D43" s="88">
        <v>133570</v>
      </c>
      <c r="E43" s="88">
        <v>133570</v>
      </c>
      <c r="F43" s="88">
        <v>133570</v>
      </c>
      <c r="G43" s="88">
        <v>121909</v>
      </c>
      <c r="H43" s="88">
        <v>11353</v>
      </c>
      <c r="I43" s="39">
        <f t="shared" si="4"/>
        <v>11353</v>
      </c>
      <c r="J43" s="39">
        <f t="shared" si="5"/>
        <v>0</v>
      </c>
      <c r="K43" s="88">
        <v>110556</v>
      </c>
      <c r="L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row>
    <row r="44" spans="1:247" ht="16.5" customHeight="1">
      <c r="A44" s="118" t="s">
        <v>276</v>
      </c>
      <c r="B44" s="120" t="s">
        <v>216</v>
      </c>
      <c r="C44" s="88">
        <f t="shared" ref="C44:H44" si="41">+C45+C59+C58+C61+C64+C66+C67+C69+C65+C68</f>
        <v>0</v>
      </c>
      <c r="D44" s="88">
        <f t="shared" si="41"/>
        <v>733236890</v>
      </c>
      <c r="E44" s="88">
        <f t="shared" si="41"/>
        <v>690608740</v>
      </c>
      <c r="F44" s="88">
        <f t="shared" si="41"/>
        <v>690608740</v>
      </c>
      <c r="G44" s="88">
        <f t="shared" si="41"/>
        <v>686233258.84000003</v>
      </c>
      <c r="H44" s="88">
        <f t="shared" si="41"/>
        <v>58922659.590000004</v>
      </c>
      <c r="I44" s="39">
        <f t="shared" si="4"/>
        <v>58922659.590000033</v>
      </c>
      <c r="J44" s="39">
        <f t="shared" si="5"/>
        <v>0</v>
      </c>
      <c r="K44" s="88">
        <f t="shared" ref="K44" si="42">+K45+K59+K58+K61+K64+K66+K67+K69+K65+K68</f>
        <v>627310599.25</v>
      </c>
      <c r="L44" s="40"/>
    </row>
    <row r="45" spans="1:247" ht="16.5" customHeight="1">
      <c r="A45" s="118" t="s">
        <v>277</v>
      </c>
      <c r="B45" s="120" t="s">
        <v>278</v>
      </c>
      <c r="C45" s="88">
        <f t="shared" ref="C45:H45" si="43">+C46+C47+C48+C49+C50+C51+C52+C53+C55</f>
        <v>0</v>
      </c>
      <c r="D45" s="88">
        <f t="shared" si="43"/>
        <v>733171350</v>
      </c>
      <c r="E45" s="88">
        <f t="shared" si="43"/>
        <v>690543200</v>
      </c>
      <c r="F45" s="88">
        <f t="shared" si="43"/>
        <v>690543200</v>
      </c>
      <c r="G45" s="88">
        <f t="shared" si="43"/>
        <v>686172349.10000002</v>
      </c>
      <c r="H45" s="88">
        <f t="shared" si="43"/>
        <v>58918228.620000005</v>
      </c>
      <c r="I45" s="39">
        <f t="shared" si="4"/>
        <v>58918228.620000005</v>
      </c>
      <c r="J45" s="39">
        <f t="shared" si="5"/>
        <v>0</v>
      </c>
      <c r="K45" s="88">
        <f t="shared" ref="K45" si="44">+K46+K47+K48+K49+K50+K51+K52+K53+K55</f>
        <v>627254120.48000002</v>
      </c>
    </row>
    <row r="46" spans="1:247" s="40" customFormat="1" ht="16.5" customHeight="1">
      <c r="A46" s="122" t="s">
        <v>279</v>
      </c>
      <c r="B46" s="125" t="s">
        <v>280</v>
      </c>
      <c r="C46" s="124"/>
      <c r="D46" s="88">
        <v>47000</v>
      </c>
      <c r="E46" s="88">
        <v>47000</v>
      </c>
      <c r="F46" s="88">
        <v>47000</v>
      </c>
      <c r="G46" s="88">
        <v>46498.64</v>
      </c>
      <c r="H46" s="88">
        <v>6796.9</v>
      </c>
      <c r="I46" s="39">
        <f t="shared" si="4"/>
        <v>6796.9000000000015</v>
      </c>
      <c r="J46" s="39">
        <f t="shared" si="5"/>
        <v>0</v>
      </c>
      <c r="K46" s="88">
        <v>39701.74</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row>
    <row r="47" spans="1:247" s="40" customFormat="1" ht="16.5" customHeight="1">
      <c r="A47" s="122" t="s">
        <v>281</v>
      </c>
      <c r="B47" s="125" t="s">
        <v>282</v>
      </c>
      <c r="C47" s="124"/>
      <c r="D47" s="88"/>
      <c r="E47" s="88"/>
      <c r="F47" s="88"/>
      <c r="G47" s="88"/>
      <c r="H47" s="88"/>
      <c r="I47" s="39">
        <f t="shared" si="4"/>
        <v>0</v>
      </c>
      <c r="J47" s="39">
        <f t="shared" si="5"/>
        <v>0</v>
      </c>
      <c r="K47" s="88"/>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row>
    <row r="48" spans="1:247" ht="16.5" customHeight="1">
      <c r="A48" s="122" t="s">
        <v>283</v>
      </c>
      <c r="B48" s="125" t="s">
        <v>284</v>
      </c>
      <c r="C48" s="124"/>
      <c r="D48" s="88">
        <v>82370</v>
      </c>
      <c r="E48" s="88">
        <v>82370</v>
      </c>
      <c r="F48" s="88">
        <v>82370</v>
      </c>
      <c r="G48" s="88">
        <v>69800.070000000007</v>
      </c>
      <c r="H48" s="88">
        <v>718.87</v>
      </c>
      <c r="I48" s="39">
        <f t="shared" si="4"/>
        <v>718.8700000000099</v>
      </c>
      <c r="J48" s="39">
        <f t="shared" si="5"/>
        <v>-9.8907548817805946E-12</v>
      </c>
      <c r="K48" s="88">
        <v>69081.2</v>
      </c>
    </row>
    <row r="49" spans="1:247" ht="16.5" customHeight="1">
      <c r="A49" s="122" t="s">
        <v>285</v>
      </c>
      <c r="B49" s="125" t="s">
        <v>286</v>
      </c>
      <c r="C49" s="124"/>
      <c r="D49" s="88">
        <v>22580</v>
      </c>
      <c r="E49" s="88">
        <v>22580</v>
      </c>
      <c r="F49" s="88">
        <v>22580</v>
      </c>
      <c r="G49" s="88">
        <v>19402.2</v>
      </c>
      <c r="H49" s="88">
        <v>1492.69</v>
      </c>
      <c r="I49" s="39">
        <f t="shared" si="4"/>
        <v>1492.6900000000023</v>
      </c>
      <c r="J49" s="39">
        <f t="shared" si="5"/>
        <v>-2.2737367544323206E-12</v>
      </c>
      <c r="K49" s="88">
        <v>17909.509999999998</v>
      </c>
    </row>
    <row r="50" spans="1:247" ht="16.5" customHeight="1">
      <c r="A50" s="122" t="s">
        <v>287</v>
      </c>
      <c r="B50" s="125" t="s">
        <v>288</v>
      </c>
      <c r="C50" s="124"/>
      <c r="D50" s="88">
        <v>20000</v>
      </c>
      <c r="E50" s="88">
        <v>20000</v>
      </c>
      <c r="F50" s="88">
        <v>20000</v>
      </c>
      <c r="G50" s="88">
        <v>19000</v>
      </c>
      <c r="H50" s="88">
        <v>1000</v>
      </c>
      <c r="I50" s="39">
        <f t="shared" si="4"/>
        <v>1000</v>
      </c>
      <c r="J50" s="39">
        <f t="shared" si="5"/>
        <v>0</v>
      </c>
      <c r="K50" s="88">
        <v>18000</v>
      </c>
    </row>
    <row r="51" spans="1:247" ht="16.5" customHeight="1">
      <c r="A51" s="122" t="s">
        <v>289</v>
      </c>
      <c r="B51" s="125" t="s">
        <v>290</v>
      </c>
      <c r="C51" s="124"/>
      <c r="D51" s="88"/>
      <c r="E51" s="88"/>
      <c r="F51" s="88"/>
      <c r="G51" s="88"/>
      <c r="H51" s="88"/>
      <c r="I51" s="39">
        <f t="shared" si="4"/>
        <v>0</v>
      </c>
      <c r="J51" s="39">
        <f t="shared" si="5"/>
        <v>0</v>
      </c>
      <c r="K51" s="88"/>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row>
    <row r="52" spans="1:247" ht="16.5" customHeight="1">
      <c r="A52" s="122" t="s">
        <v>291</v>
      </c>
      <c r="B52" s="125" t="s">
        <v>292</v>
      </c>
      <c r="C52" s="124"/>
      <c r="D52" s="88">
        <v>91270</v>
      </c>
      <c r="E52" s="88">
        <v>91270</v>
      </c>
      <c r="F52" s="88">
        <v>91270</v>
      </c>
      <c r="G52" s="88">
        <v>80848.42</v>
      </c>
      <c r="H52" s="88">
        <v>6732.35</v>
      </c>
      <c r="I52" s="39">
        <f t="shared" si="4"/>
        <v>6732.3499999999913</v>
      </c>
      <c r="J52" s="39">
        <f t="shared" si="5"/>
        <v>9.0949470177292824E-12</v>
      </c>
      <c r="K52" s="88">
        <v>74116.070000000007</v>
      </c>
      <c r="L52" s="40"/>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row>
    <row r="53" spans="1:247" ht="16.5" customHeight="1">
      <c r="A53" s="118" t="s">
        <v>293</v>
      </c>
      <c r="B53" s="120" t="s">
        <v>294</v>
      </c>
      <c r="C53" s="129">
        <f t="shared" ref="C53:H53" si="45">+C54+C89</f>
        <v>0</v>
      </c>
      <c r="D53" s="129">
        <f t="shared" si="45"/>
        <v>732599630</v>
      </c>
      <c r="E53" s="129">
        <f t="shared" si="45"/>
        <v>689971480</v>
      </c>
      <c r="F53" s="129">
        <f t="shared" si="45"/>
        <v>689971480</v>
      </c>
      <c r="G53" s="129">
        <f t="shared" si="45"/>
        <v>685648431.18999994</v>
      </c>
      <c r="H53" s="129">
        <f t="shared" si="45"/>
        <v>58874444.090000004</v>
      </c>
      <c r="I53" s="39">
        <f t="shared" si="4"/>
        <v>58874444.089999914</v>
      </c>
      <c r="J53" s="39">
        <f t="shared" si="5"/>
        <v>8.9406967163085938E-8</v>
      </c>
      <c r="K53" s="129">
        <f t="shared" ref="K53" si="46">+K54+K89</f>
        <v>626773987.10000002</v>
      </c>
      <c r="L53" s="45"/>
    </row>
    <row r="54" spans="1:247" ht="16.5" customHeight="1">
      <c r="A54" s="130" t="s">
        <v>295</v>
      </c>
      <c r="B54" s="131" t="s">
        <v>296</v>
      </c>
      <c r="C54" s="132"/>
      <c r="D54" s="88">
        <v>13180</v>
      </c>
      <c r="E54" s="88">
        <v>13180</v>
      </c>
      <c r="F54" s="88">
        <v>13180</v>
      </c>
      <c r="G54" s="88">
        <v>11982.35</v>
      </c>
      <c r="H54" s="88">
        <v>2784.5</v>
      </c>
      <c r="I54" s="39">
        <f t="shared" si="4"/>
        <v>2784.5</v>
      </c>
      <c r="J54" s="39">
        <f t="shared" si="5"/>
        <v>0</v>
      </c>
      <c r="K54" s="88">
        <v>9197.85</v>
      </c>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row>
    <row r="55" spans="1:247" s="40" customFormat="1" ht="16.5" customHeight="1">
      <c r="A55" s="122" t="s">
        <v>297</v>
      </c>
      <c r="B55" s="125" t="s">
        <v>298</v>
      </c>
      <c r="C55" s="124"/>
      <c r="D55" s="88">
        <v>308500</v>
      </c>
      <c r="E55" s="88">
        <v>308500</v>
      </c>
      <c r="F55" s="88">
        <v>308500</v>
      </c>
      <c r="G55" s="88">
        <v>288368.58</v>
      </c>
      <c r="H55" s="88">
        <v>27043.72</v>
      </c>
      <c r="I55" s="39">
        <f t="shared" si="4"/>
        <v>27043.72000000003</v>
      </c>
      <c r="J55" s="39">
        <f t="shared" si="5"/>
        <v>-2.9103830456733704E-11</v>
      </c>
      <c r="K55" s="88">
        <v>261324.86</v>
      </c>
      <c r="M55" s="31"/>
    </row>
    <row r="56" spans="1:247" s="45" customFormat="1" ht="16.5" customHeight="1">
      <c r="A56" s="122"/>
      <c r="B56" s="125" t="s">
        <v>299</v>
      </c>
      <c r="C56" s="124"/>
      <c r="D56" s="88"/>
      <c r="E56" s="88"/>
      <c r="F56" s="88"/>
      <c r="G56" s="88"/>
      <c r="H56" s="88"/>
      <c r="I56" s="39">
        <f t="shared" si="4"/>
        <v>0</v>
      </c>
      <c r="J56" s="39">
        <f t="shared" si="5"/>
        <v>0</v>
      </c>
      <c r="K56" s="88"/>
      <c r="L56" s="40"/>
      <c r="M56" s="31"/>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row>
    <row r="57" spans="1:247" ht="16.5" customHeight="1">
      <c r="A57" s="122"/>
      <c r="B57" s="125" t="s">
        <v>300</v>
      </c>
      <c r="C57" s="124"/>
      <c r="D57" s="88">
        <v>88970</v>
      </c>
      <c r="E57" s="88">
        <v>88970</v>
      </c>
      <c r="F57" s="88">
        <v>88970</v>
      </c>
      <c r="G57" s="88">
        <v>76853.45</v>
      </c>
      <c r="H57" s="88">
        <v>7360.15</v>
      </c>
      <c r="I57" s="39">
        <f t="shared" si="4"/>
        <v>7360.1499999999942</v>
      </c>
      <c r="J57" s="39">
        <f t="shared" si="5"/>
        <v>0</v>
      </c>
      <c r="K57" s="88">
        <v>69493.3</v>
      </c>
      <c r="L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row>
    <row r="58" spans="1:247" s="40" customFormat="1" ht="16.5" customHeight="1">
      <c r="A58" s="118" t="s">
        <v>301</v>
      </c>
      <c r="B58" s="125" t="s">
        <v>302</v>
      </c>
      <c r="C58" s="124"/>
      <c r="D58" s="88">
        <v>4540</v>
      </c>
      <c r="E58" s="88">
        <v>4540</v>
      </c>
      <c r="F58" s="88">
        <v>4540</v>
      </c>
      <c r="G58" s="88">
        <v>4535.24</v>
      </c>
      <c r="H58" s="88">
        <v>0</v>
      </c>
      <c r="I58" s="39">
        <f t="shared" si="4"/>
        <v>0</v>
      </c>
      <c r="J58" s="39">
        <f t="shared" si="5"/>
        <v>0</v>
      </c>
      <c r="K58" s="88">
        <v>4535.24</v>
      </c>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row>
    <row r="59" spans="1:247" s="40" customFormat="1" ht="16.5" customHeight="1">
      <c r="A59" s="118" t="s">
        <v>303</v>
      </c>
      <c r="B59" s="120" t="s">
        <v>304</v>
      </c>
      <c r="C59" s="133">
        <f t="shared" ref="C59:H59" si="47">+C60</f>
        <v>0</v>
      </c>
      <c r="D59" s="133">
        <f t="shared" si="47"/>
        <v>43440</v>
      </c>
      <c r="E59" s="133">
        <f t="shared" si="47"/>
        <v>43440</v>
      </c>
      <c r="F59" s="133">
        <f t="shared" si="47"/>
        <v>43440</v>
      </c>
      <c r="G59" s="133">
        <f t="shared" si="47"/>
        <v>43431.02</v>
      </c>
      <c r="H59" s="133">
        <f t="shared" si="47"/>
        <v>0</v>
      </c>
      <c r="I59" s="39">
        <f t="shared" si="4"/>
        <v>0</v>
      </c>
      <c r="J59" s="39">
        <f t="shared" si="5"/>
        <v>0</v>
      </c>
      <c r="K59" s="133">
        <f t="shared" ref="K59" si="48">+K60</f>
        <v>43431.02</v>
      </c>
      <c r="L59" s="31"/>
      <c r="M59" s="31"/>
    </row>
    <row r="60" spans="1:247" s="40" customFormat="1" ht="16.5" customHeight="1">
      <c r="A60" s="122" t="s">
        <v>305</v>
      </c>
      <c r="B60" s="125" t="s">
        <v>306</v>
      </c>
      <c r="C60" s="124"/>
      <c r="D60" s="88">
        <v>43440</v>
      </c>
      <c r="E60" s="88">
        <v>43440</v>
      </c>
      <c r="F60" s="88">
        <v>43440</v>
      </c>
      <c r="G60" s="88">
        <v>43431.02</v>
      </c>
      <c r="H60" s="88">
        <v>0</v>
      </c>
      <c r="I60" s="39">
        <f t="shared" si="4"/>
        <v>0</v>
      </c>
      <c r="J60" s="39">
        <f t="shared" si="5"/>
        <v>0</v>
      </c>
      <c r="K60" s="88">
        <v>43431.02</v>
      </c>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row>
    <row r="61" spans="1:247" s="40" customFormat="1" ht="16.5" customHeight="1">
      <c r="A61" s="118" t="s">
        <v>307</v>
      </c>
      <c r="B61" s="120" t="s">
        <v>308</v>
      </c>
      <c r="C61" s="88">
        <f t="shared" ref="C61:H61" si="49">+C62+C63</f>
        <v>0</v>
      </c>
      <c r="D61" s="88">
        <f t="shared" si="49"/>
        <v>0</v>
      </c>
      <c r="E61" s="88">
        <f t="shared" si="49"/>
        <v>0</v>
      </c>
      <c r="F61" s="88">
        <f t="shared" si="49"/>
        <v>0</v>
      </c>
      <c r="G61" s="88">
        <f t="shared" si="49"/>
        <v>0</v>
      </c>
      <c r="H61" s="88">
        <f t="shared" si="49"/>
        <v>0</v>
      </c>
      <c r="I61" s="39">
        <f t="shared" si="4"/>
        <v>0</v>
      </c>
      <c r="J61" s="39">
        <f t="shared" si="5"/>
        <v>0</v>
      </c>
      <c r="K61" s="88">
        <f t="shared" ref="K61" si="50">+K62+K63</f>
        <v>0</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row>
    <row r="62" spans="1:247" ht="16.5" customHeight="1">
      <c r="A62" s="118" t="s">
        <v>309</v>
      </c>
      <c r="B62" s="125" t="s">
        <v>310</v>
      </c>
      <c r="C62" s="124"/>
      <c r="D62" s="88">
        <v>0</v>
      </c>
      <c r="E62" s="88">
        <v>0</v>
      </c>
      <c r="F62" s="88">
        <v>0</v>
      </c>
      <c r="G62" s="88">
        <v>0</v>
      </c>
      <c r="H62" s="88">
        <v>0</v>
      </c>
      <c r="I62" s="39">
        <f t="shared" si="4"/>
        <v>0</v>
      </c>
      <c r="J62" s="39">
        <f t="shared" si="5"/>
        <v>0</v>
      </c>
      <c r="K62" s="88">
        <v>0</v>
      </c>
    </row>
    <row r="63" spans="1:247" s="40" customFormat="1" ht="16.5" customHeight="1">
      <c r="A63" s="118" t="s">
        <v>311</v>
      </c>
      <c r="B63" s="125" t="s">
        <v>312</v>
      </c>
      <c r="C63" s="124"/>
      <c r="D63" s="88"/>
      <c r="E63" s="88"/>
      <c r="F63" s="88"/>
      <c r="G63" s="88"/>
      <c r="H63" s="88"/>
      <c r="I63" s="39">
        <f t="shared" si="4"/>
        <v>0</v>
      </c>
      <c r="J63" s="39">
        <f t="shared" si="5"/>
        <v>0</v>
      </c>
      <c r="K63" s="88"/>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row>
    <row r="64" spans="1:247" ht="16.5" customHeight="1">
      <c r="A64" s="122" t="s">
        <v>313</v>
      </c>
      <c r="B64" s="125" t="s">
        <v>314</v>
      </c>
      <c r="C64" s="124"/>
      <c r="D64" s="88">
        <v>120</v>
      </c>
      <c r="E64" s="88">
        <v>120</v>
      </c>
      <c r="F64" s="88">
        <v>120</v>
      </c>
      <c r="G64" s="88">
        <v>112.4</v>
      </c>
      <c r="H64" s="88">
        <v>0</v>
      </c>
      <c r="I64" s="39">
        <f t="shared" si="4"/>
        <v>0</v>
      </c>
      <c r="J64" s="39">
        <f t="shared" si="5"/>
        <v>0</v>
      </c>
      <c r="K64" s="88">
        <v>112.4</v>
      </c>
    </row>
    <row r="65" spans="1:247" ht="16.5" customHeight="1">
      <c r="A65" s="122" t="s">
        <v>315</v>
      </c>
      <c r="B65" s="123" t="s">
        <v>316</v>
      </c>
      <c r="C65" s="124"/>
      <c r="D65" s="88"/>
      <c r="E65" s="88"/>
      <c r="F65" s="88"/>
      <c r="G65" s="88"/>
      <c r="H65" s="88"/>
      <c r="I65" s="39">
        <f t="shared" si="4"/>
        <v>0</v>
      </c>
      <c r="J65" s="39">
        <f t="shared" si="5"/>
        <v>0</v>
      </c>
      <c r="K65" s="88"/>
    </row>
    <row r="66" spans="1:247" ht="16.5" customHeight="1">
      <c r="A66" s="122" t="s">
        <v>317</v>
      </c>
      <c r="B66" s="125" t="s">
        <v>318</v>
      </c>
      <c r="C66" s="124"/>
      <c r="D66" s="88"/>
      <c r="E66" s="88"/>
      <c r="F66" s="88"/>
      <c r="G66" s="88"/>
      <c r="H66" s="88"/>
      <c r="I66" s="39">
        <f t="shared" si="4"/>
        <v>0</v>
      </c>
      <c r="J66" s="39">
        <f t="shared" si="5"/>
        <v>0</v>
      </c>
      <c r="K66" s="88"/>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row>
    <row r="67" spans="1:247" ht="16.5" customHeight="1">
      <c r="A67" s="122" t="s">
        <v>319</v>
      </c>
      <c r="B67" s="125" t="s">
        <v>320</v>
      </c>
      <c r="C67" s="124"/>
      <c r="D67" s="88">
        <v>6240</v>
      </c>
      <c r="E67" s="88">
        <v>6240</v>
      </c>
      <c r="F67" s="88">
        <v>6240</v>
      </c>
      <c r="G67" s="88">
        <v>5720</v>
      </c>
      <c r="H67" s="88">
        <v>520</v>
      </c>
      <c r="I67" s="39">
        <f t="shared" si="4"/>
        <v>520</v>
      </c>
      <c r="J67" s="39">
        <f t="shared" si="5"/>
        <v>0</v>
      </c>
      <c r="K67" s="88">
        <v>5200</v>
      </c>
      <c r="L67" s="40"/>
    </row>
    <row r="68" spans="1:247" ht="30">
      <c r="A68" s="122" t="s">
        <v>321</v>
      </c>
      <c r="B68" s="125" t="s">
        <v>322</v>
      </c>
      <c r="C68" s="124"/>
      <c r="D68" s="88"/>
      <c r="E68" s="88"/>
      <c r="F68" s="88"/>
      <c r="G68" s="88"/>
      <c r="H68" s="88"/>
      <c r="I68" s="39">
        <f t="shared" si="4"/>
        <v>0</v>
      </c>
      <c r="J68" s="39">
        <f t="shared" si="5"/>
        <v>0</v>
      </c>
      <c r="K68" s="88"/>
      <c r="L68" s="40"/>
    </row>
    <row r="69" spans="1:247" ht="16.5" customHeight="1">
      <c r="A69" s="118" t="s">
        <v>323</v>
      </c>
      <c r="B69" s="120" t="s">
        <v>324</v>
      </c>
      <c r="C69" s="133">
        <f t="shared" ref="C69:H69" si="51">+C70+C71</f>
        <v>0</v>
      </c>
      <c r="D69" s="133">
        <f t="shared" si="51"/>
        <v>11200</v>
      </c>
      <c r="E69" s="133">
        <f t="shared" si="51"/>
        <v>11200</v>
      </c>
      <c r="F69" s="133">
        <f t="shared" si="51"/>
        <v>11200</v>
      </c>
      <c r="G69" s="133">
        <f t="shared" si="51"/>
        <v>7111.08</v>
      </c>
      <c r="H69" s="133">
        <f t="shared" si="51"/>
        <v>3910.97</v>
      </c>
      <c r="I69" s="39">
        <f t="shared" si="4"/>
        <v>3910.97</v>
      </c>
      <c r="J69" s="39">
        <f t="shared" si="5"/>
        <v>0</v>
      </c>
      <c r="K69" s="133">
        <f t="shared" ref="K69" si="52">+K70+K71</f>
        <v>3200.11</v>
      </c>
    </row>
    <row r="70" spans="1:247" ht="16.5" customHeight="1">
      <c r="A70" s="122" t="s">
        <v>325</v>
      </c>
      <c r="B70" s="125" t="s">
        <v>326</v>
      </c>
      <c r="C70" s="124"/>
      <c r="D70" s="88">
        <v>550</v>
      </c>
      <c r="E70" s="88">
        <v>550</v>
      </c>
      <c r="F70" s="88">
        <v>550</v>
      </c>
      <c r="G70" s="88">
        <v>550</v>
      </c>
      <c r="H70" s="88">
        <v>0</v>
      </c>
      <c r="I70" s="39">
        <f t="shared" si="4"/>
        <v>0</v>
      </c>
      <c r="J70" s="39">
        <f t="shared" si="5"/>
        <v>0</v>
      </c>
      <c r="K70" s="88">
        <v>550</v>
      </c>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row>
    <row r="71" spans="1:247" s="40" customFormat="1" ht="16.5" customHeight="1">
      <c r="A71" s="122" t="s">
        <v>327</v>
      </c>
      <c r="B71" s="125" t="s">
        <v>328</v>
      </c>
      <c r="C71" s="124"/>
      <c r="D71" s="88">
        <v>10650</v>
      </c>
      <c r="E71" s="88">
        <v>10650</v>
      </c>
      <c r="F71" s="88">
        <v>10650</v>
      </c>
      <c r="G71" s="88">
        <v>6561.08</v>
      </c>
      <c r="H71" s="88">
        <v>3910.97</v>
      </c>
      <c r="I71" s="39">
        <f t="shared" si="4"/>
        <v>3910.97</v>
      </c>
      <c r="J71" s="39">
        <f t="shared" si="5"/>
        <v>0</v>
      </c>
      <c r="K71" s="88">
        <v>2650.11</v>
      </c>
      <c r="M71" s="31"/>
    </row>
    <row r="72" spans="1:247" ht="16.5" customHeight="1">
      <c r="A72" s="118" t="s">
        <v>329</v>
      </c>
      <c r="B72" s="120" t="s">
        <v>218</v>
      </c>
      <c r="C72" s="88">
        <f>+C73</f>
        <v>0</v>
      </c>
      <c r="D72" s="88">
        <f t="shared" ref="D72:H73" si="53">+D73</f>
        <v>0</v>
      </c>
      <c r="E72" s="88">
        <f t="shared" si="53"/>
        <v>0</v>
      </c>
      <c r="F72" s="88">
        <f t="shared" si="53"/>
        <v>0</v>
      </c>
      <c r="G72" s="88">
        <f t="shared" si="53"/>
        <v>0</v>
      </c>
      <c r="H72" s="88">
        <f t="shared" si="53"/>
        <v>0</v>
      </c>
      <c r="I72" s="39">
        <f t="shared" si="4"/>
        <v>0</v>
      </c>
      <c r="J72" s="39">
        <f t="shared" si="5"/>
        <v>0</v>
      </c>
      <c r="K72" s="88">
        <f t="shared" ref="K72:K73" si="54">+K73</f>
        <v>0</v>
      </c>
      <c r="L72" s="40"/>
    </row>
    <row r="73" spans="1:247" ht="16.5" customHeight="1">
      <c r="A73" s="134" t="s">
        <v>330</v>
      </c>
      <c r="B73" s="120" t="s">
        <v>331</v>
      </c>
      <c r="C73" s="88">
        <f>+C74</f>
        <v>0</v>
      </c>
      <c r="D73" s="88">
        <f t="shared" si="53"/>
        <v>0</v>
      </c>
      <c r="E73" s="88">
        <f t="shared" si="53"/>
        <v>0</v>
      </c>
      <c r="F73" s="88">
        <f t="shared" si="53"/>
        <v>0</v>
      </c>
      <c r="G73" s="88">
        <f t="shared" si="53"/>
        <v>0</v>
      </c>
      <c r="H73" s="88">
        <f t="shared" si="53"/>
        <v>0</v>
      </c>
      <c r="I73" s="39">
        <f t="shared" ref="I73:I136" si="55">G73-K73</f>
        <v>0</v>
      </c>
      <c r="J73" s="39">
        <f t="shared" ref="J73:J136" si="56">H73-I73</f>
        <v>0</v>
      </c>
      <c r="K73" s="88">
        <f t="shared" si="54"/>
        <v>0</v>
      </c>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row>
    <row r="74" spans="1:247" s="40" customFormat="1" ht="16.5" customHeight="1">
      <c r="A74" s="134" t="s">
        <v>332</v>
      </c>
      <c r="B74" s="125" t="s">
        <v>333</v>
      </c>
      <c r="C74" s="124"/>
      <c r="D74" s="126"/>
      <c r="E74" s="126"/>
      <c r="F74" s="126"/>
      <c r="G74" s="127"/>
      <c r="H74" s="127"/>
      <c r="I74" s="39">
        <f t="shared" si="55"/>
        <v>0</v>
      </c>
      <c r="J74" s="39">
        <f t="shared" si="56"/>
        <v>0</v>
      </c>
      <c r="K74" s="127"/>
      <c r="M74" s="31"/>
    </row>
    <row r="75" spans="1:247" s="40" customFormat="1" ht="16.5" customHeight="1">
      <c r="A75" s="134" t="s">
        <v>334</v>
      </c>
      <c r="B75" s="135" t="s">
        <v>226</v>
      </c>
      <c r="C75" s="124">
        <f t="shared" ref="C75:H75" si="57">C76+C77</f>
        <v>0</v>
      </c>
      <c r="D75" s="124">
        <f t="shared" si="57"/>
        <v>27000</v>
      </c>
      <c r="E75" s="124">
        <f t="shared" si="57"/>
        <v>27000</v>
      </c>
      <c r="F75" s="124">
        <f t="shared" si="57"/>
        <v>27000</v>
      </c>
      <c r="G75" s="124">
        <f t="shared" si="57"/>
        <v>5118</v>
      </c>
      <c r="H75" s="124">
        <f t="shared" si="57"/>
        <v>0</v>
      </c>
      <c r="I75" s="39">
        <f t="shared" si="55"/>
        <v>0</v>
      </c>
      <c r="J75" s="39">
        <f t="shared" si="56"/>
        <v>0</v>
      </c>
      <c r="K75" s="124">
        <f t="shared" ref="K75" si="58">K76+K77</f>
        <v>5118</v>
      </c>
    </row>
    <row r="76" spans="1:247" s="40" customFormat="1" ht="16.5" customHeight="1">
      <c r="A76" s="134" t="s">
        <v>335</v>
      </c>
      <c r="B76" s="136" t="s">
        <v>336</v>
      </c>
      <c r="C76" s="124"/>
      <c r="D76" s="126"/>
      <c r="E76" s="126"/>
      <c r="F76" s="126"/>
      <c r="G76" s="127"/>
      <c r="H76" s="127"/>
      <c r="I76" s="39">
        <f t="shared" si="55"/>
        <v>0</v>
      </c>
      <c r="J76" s="39">
        <f t="shared" si="56"/>
        <v>0</v>
      </c>
      <c r="K76" s="127"/>
    </row>
    <row r="77" spans="1:247" ht="16.5" customHeight="1">
      <c r="A77" s="134" t="s">
        <v>337</v>
      </c>
      <c r="B77" s="136" t="s">
        <v>338</v>
      </c>
      <c r="C77" s="124"/>
      <c r="D77" s="88">
        <v>27000</v>
      </c>
      <c r="E77" s="88">
        <v>27000</v>
      </c>
      <c r="F77" s="88">
        <v>27000</v>
      </c>
      <c r="G77" s="88">
        <v>5118</v>
      </c>
      <c r="H77" s="88">
        <v>0</v>
      </c>
      <c r="I77" s="39">
        <f t="shared" si="55"/>
        <v>0</v>
      </c>
      <c r="J77" s="39">
        <f t="shared" si="56"/>
        <v>0</v>
      </c>
      <c r="K77" s="88">
        <v>5118</v>
      </c>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row>
    <row r="78" spans="1:247" s="40" customFormat="1" ht="16.5" customHeight="1">
      <c r="A78" s="118" t="s">
        <v>339</v>
      </c>
      <c r="B78" s="120" t="s">
        <v>228</v>
      </c>
      <c r="C78" s="88">
        <f t="shared" ref="C78:H78" si="59">+C79</f>
        <v>0</v>
      </c>
      <c r="D78" s="88">
        <f t="shared" si="59"/>
        <v>301000</v>
      </c>
      <c r="E78" s="88">
        <f t="shared" si="59"/>
        <v>301000</v>
      </c>
      <c r="F78" s="88">
        <f t="shared" si="59"/>
        <v>301000</v>
      </c>
      <c r="G78" s="88">
        <f t="shared" si="59"/>
        <v>235930.76</v>
      </c>
      <c r="H78" s="88">
        <f t="shared" si="59"/>
        <v>0</v>
      </c>
      <c r="I78" s="39">
        <f t="shared" si="55"/>
        <v>0</v>
      </c>
      <c r="J78" s="39">
        <f t="shared" si="56"/>
        <v>0</v>
      </c>
      <c r="K78" s="88">
        <f t="shared" ref="K78" si="60">+K79</f>
        <v>235930.76</v>
      </c>
    </row>
    <row r="79" spans="1:247" s="40" customFormat="1" ht="16.5" customHeight="1">
      <c r="A79" s="118" t="s">
        <v>340</v>
      </c>
      <c r="B79" s="120" t="s">
        <v>230</v>
      </c>
      <c r="C79" s="88">
        <f t="shared" ref="C79:H79" si="61">+C80+C85</f>
        <v>0</v>
      </c>
      <c r="D79" s="88">
        <f t="shared" si="61"/>
        <v>301000</v>
      </c>
      <c r="E79" s="88">
        <f t="shared" si="61"/>
        <v>301000</v>
      </c>
      <c r="F79" s="88">
        <f t="shared" si="61"/>
        <v>301000</v>
      </c>
      <c r="G79" s="88">
        <f t="shared" si="61"/>
        <v>235930.76</v>
      </c>
      <c r="H79" s="88">
        <f t="shared" si="61"/>
        <v>0</v>
      </c>
      <c r="I79" s="39">
        <f t="shared" si="55"/>
        <v>0</v>
      </c>
      <c r="J79" s="39">
        <f t="shared" si="56"/>
        <v>0</v>
      </c>
      <c r="K79" s="88">
        <f t="shared" ref="K79" si="62">+K80+K85</f>
        <v>235930.76</v>
      </c>
    </row>
    <row r="80" spans="1:247" s="40" customFormat="1" ht="16.5" customHeight="1">
      <c r="A80" s="118" t="s">
        <v>341</v>
      </c>
      <c r="B80" s="120" t="s">
        <v>342</v>
      </c>
      <c r="C80" s="88">
        <f t="shared" ref="C80:H80" si="63">+C82+C84+C83+C81</f>
        <v>0</v>
      </c>
      <c r="D80" s="88">
        <f t="shared" si="63"/>
        <v>301000</v>
      </c>
      <c r="E80" s="88">
        <f t="shared" si="63"/>
        <v>301000</v>
      </c>
      <c r="F80" s="88">
        <f t="shared" si="63"/>
        <v>301000</v>
      </c>
      <c r="G80" s="88">
        <f t="shared" si="63"/>
        <v>235930.76</v>
      </c>
      <c r="H80" s="88">
        <f t="shared" si="63"/>
        <v>0</v>
      </c>
      <c r="I80" s="39">
        <f t="shared" si="55"/>
        <v>0</v>
      </c>
      <c r="J80" s="39">
        <f t="shared" si="56"/>
        <v>0</v>
      </c>
      <c r="K80" s="88">
        <f t="shared" ref="K80" si="64">+K82+K84+K83+K81</f>
        <v>235930.76</v>
      </c>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row>
    <row r="81" spans="1:247" s="40" customFormat="1" ht="16.5" customHeight="1">
      <c r="A81" s="118" t="s">
        <v>343</v>
      </c>
      <c r="B81" s="123" t="s">
        <v>344</v>
      </c>
      <c r="C81" s="88"/>
      <c r="D81" s="88"/>
      <c r="E81" s="88"/>
      <c r="F81" s="88"/>
      <c r="G81" s="88"/>
      <c r="H81" s="88"/>
      <c r="I81" s="39">
        <f t="shared" si="55"/>
        <v>0</v>
      </c>
      <c r="J81" s="39">
        <f t="shared" si="56"/>
        <v>0</v>
      </c>
      <c r="K81" s="88"/>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row>
    <row r="82" spans="1:247" s="40" customFormat="1" ht="16.5" customHeight="1">
      <c r="A82" s="122" t="s">
        <v>345</v>
      </c>
      <c r="B82" s="125" t="s">
        <v>346</v>
      </c>
      <c r="C82" s="124"/>
      <c r="D82" s="88">
        <v>236000</v>
      </c>
      <c r="E82" s="88">
        <v>236000</v>
      </c>
      <c r="F82" s="88">
        <v>236000</v>
      </c>
      <c r="G82" s="88">
        <v>235930.76</v>
      </c>
      <c r="H82" s="88">
        <v>0</v>
      </c>
      <c r="I82" s="39">
        <f t="shared" si="55"/>
        <v>0</v>
      </c>
      <c r="J82" s="39">
        <f t="shared" si="56"/>
        <v>0</v>
      </c>
      <c r="K82" s="88">
        <v>235930.76</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row>
    <row r="83" spans="1:247" s="40" customFormat="1" ht="16.5" customHeight="1">
      <c r="A83" s="122" t="s">
        <v>347</v>
      </c>
      <c r="B83" s="123" t="s">
        <v>348</v>
      </c>
      <c r="C83" s="124"/>
      <c r="D83" s="88">
        <v>65000</v>
      </c>
      <c r="E83" s="88">
        <v>65000</v>
      </c>
      <c r="F83" s="88">
        <v>65000</v>
      </c>
      <c r="G83" s="88">
        <v>0</v>
      </c>
      <c r="H83" s="88">
        <v>0</v>
      </c>
      <c r="I83" s="39">
        <f t="shared" si="55"/>
        <v>0</v>
      </c>
      <c r="J83" s="39">
        <f t="shared" si="56"/>
        <v>0</v>
      </c>
      <c r="K83" s="88">
        <v>0</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row>
    <row r="84" spans="1:247" ht="16.5" customHeight="1">
      <c r="A84" s="122" t="s">
        <v>349</v>
      </c>
      <c r="B84" s="125" t="s">
        <v>350</v>
      </c>
      <c r="C84" s="124"/>
      <c r="D84" s="88"/>
      <c r="E84" s="88"/>
      <c r="F84" s="88"/>
      <c r="G84" s="88"/>
      <c r="H84" s="88"/>
      <c r="I84" s="39">
        <f t="shared" si="55"/>
        <v>0</v>
      </c>
      <c r="J84" s="39">
        <f t="shared" si="56"/>
        <v>0</v>
      </c>
      <c r="K84" s="88"/>
    </row>
    <row r="85" spans="1:247" ht="16.5" customHeight="1">
      <c r="A85" s="137" t="s">
        <v>351</v>
      </c>
      <c r="B85" s="123" t="s">
        <v>352</v>
      </c>
      <c r="C85" s="124"/>
      <c r="D85" s="88"/>
      <c r="E85" s="88"/>
      <c r="F85" s="88"/>
      <c r="G85" s="88"/>
      <c r="H85" s="88"/>
      <c r="I85" s="39">
        <f t="shared" si="55"/>
        <v>0</v>
      </c>
      <c r="J85" s="39">
        <f t="shared" si="56"/>
        <v>0</v>
      </c>
      <c r="K85" s="88"/>
    </row>
    <row r="86" spans="1:247" ht="16.5" customHeight="1">
      <c r="A86" s="122" t="s">
        <v>238</v>
      </c>
      <c r="B86" s="125" t="s">
        <v>353</v>
      </c>
      <c r="C86" s="124"/>
      <c r="D86" s="88"/>
      <c r="E86" s="88"/>
      <c r="F86" s="88"/>
      <c r="G86" s="88"/>
      <c r="H86" s="88"/>
      <c r="I86" s="39">
        <f t="shared" si="55"/>
        <v>0</v>
      </c>
      <c r="J86" s="39">
        <f t="shared" si="56"/>
        <v>0</v>
      </c>
      <c r="K86" s="88"/>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row>
    <row r="87" spans="1:247" ht="16.5" customHeight="1">
      <c r="A87" s="122" t="s">
        <v>354</v>
      </c>
      <c r="B87" s="125" t="s">
        <v>355</v>
      </c>
      <c r="C87" s="88">
        <f>C44-C89+C10+C12+C13+C15+C16+C17-C86</f>
        <v>0</v>
      </c>
      <c r="D87" s="88">
        <f t="shared" ref="D87:H87" si="65">D44-D89+D10+D12+D13+D15+D16+D17-D86</f>
        <v>239033320</v>
      </c>
      <c r="E87" s="88">
        <f t="shared" si="65"/>
        <v>239033320</v>
      </c>
      <c r="F87" s="88">
        <f t="shared" si="65"/>
        <v>239033320</v>
      </c>
      <c r="G87" s="88">
        <f t="shared" si="65"/>
        <v>238356774.76000011</v>
      </c>
      <c r="H87" s="88">
        <f t="shared" si="65"/>
        <v>22382685</v>
      </c>
      <c r="I87" s="39">
        <f t="shared" si="55"/>
        <v>22382685.000000119</v>
      </c>
      <c r="J87" s="39">
        <f t="shared" si="56"/>
        <v>-1.1920928955078125E-7</v>
      </c>
      <c r="K87" s="88">
        <f t="shared" ref="K87" si="66">K44-K89+K10+K12+K13+K15+K16+K17-K86</f>
        <v>215974089.75999999</v>
      </c>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row>
    <row r="88" spans="1:247" ht="16.5" customHeight="1">
      <c r="A88" s="122"/>
      <c r="B88" s="125" t="s">
        <v>356</v>
      </c>
      <c r="C88" s="88"/>
      <c r="D88" s="88"/>
      <c r="E88" s="88"/>
      <c r="F88" s="88"/>
      <c r="G88" s="88">
        <v>-167761</v>
      </c>
      <c r="H88" s="88">
        <v>-30087</v>
      </c>
      <c r="I88" s="39">
        <f t="shared" si="55"/>
        <v>-30087</v>
      </c>
      <c r="J88" s="39">
        <f t="shared" si="56"/>
        <v>0</v>
      </c>
      <c r="K88" s="88">
        <v>-137674</v>
      </c>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row>
    <row r="89" spans="1:247" ht="16.5" customHeight="1">
      <c r="A89" s="122" t="s">
        <v>357</v>
      </c>
      <c r="B89" s="120" t="s">
        <v>358</v>
      </c>
      <c r="C89" s="129">
        <f>+C90+C185+C224+C228+C255+C257</f>
        <v>0</v>
      </c>
      <c r="D89" s="129">
        <f t="shared" ref="D89:H89" si="67">+D90+D185+D224+D228+D255+D257</f>
        <v>732586450</v>
      </c>
      <c r="E89" s="129">
        <f t="shared" si="67"/>
        <v>689958300</v>
      </c>
      <c r="F89" s="129">
        <f t="shared" si="67"/>
        <v>689958300</v>
      </c>
      <c r="G89" s="129">
        <f t="shared" si="67"/>
        <v>685636448.83999991</v>
      </c>
      <c r="H89" s="129">
        <f t="shared" si="67"/>
        <v>58871659.590000004</v>
      </c>
      <c r="I89" s="39">
        <f t="shared" si="55"/>
        <v>58871659.589999914</v>
      </c>
      <c r="J89" s="39">
        <f t="shared" si="56"/>
        <v>8.9406967163085938E-8</v>
      </c>
      <c r="K89" s="129">
        <f t="shared" ref="K89" si="68">+K90+K185+K224+K228+K255+K257</f>
        <v>626764789.25</v>
      </c>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row>
    <row r="90" spans="1:247" s="45" customFormat="1" ht="16.5" customHeight="1">
      <c r="A90" s="118" t="s">
        <v>359</v>
      </c>
      <c r="B90" s="120" t="s">
        <v>360</v>
      </c>
      <c r="C90" s="88">
        <f>+C91+C108+C145+C177+C181</f>
        <v>0</v>
      </c>
      <c r="D90" s="88">
        <f t="shared" ref="D90:H90" si="69">+D91+D108+D145+D177+D181</f>
        <v>313936880</v>
      </c>
      <c r="E90" s="88">
        <f t="shared" si="69"/>
        <v>312763810</v>
      </c>
      <c r="F90" s="88">
        <f t="shared" si="69"/>
        <v>312763810</v>
      </c>
      <c r="G90" s="88">
        <f t="shared" si="69"/>
        <v>311622908.83999991</v>
      </c>
      <c r="H90" s="88">
        <f t="shared" si="69"/>
        <v>29846962.650000002</v>
      </c>
      <c r="I90" s="39">
        <f t="shared" si="55"/>
        <v>29846962.649999917</v>
      </c>
      <c r="J90" s="39">
        <f t="shared" si="56"/>
        <v>8.5681676864624023E-8</v>
      </c>
      <c r="K90" s="88">
        <f t="shared" ref="K90" si="70">+K91+K108+K145+K177+K181</f>
        <v>281775946.19</v>
      </c>
    </row>
    <row r="91" spans="1:247" s="45" customFormat="1" ht="16.5" customHeight="1">
      <c r="A91" s="122" t="s">
        <v>361</v>
      </c>
      <c r="B91" s="120" t="s">
        <v>362</v>
      </c>
      <c r="C91" s="88">
        <f>+C92+C105+C106+C96+C99+C93+C94+C95</f>
        <v>0</v>
      </c>
      <c r="D91" s="88">
        <f t="shared" ref="D91:H91" si="71">+D92+D105+D106+D96+D99+D93+D94+D95</f>
        <v>141949870</v>
      </c>
      <c r="E91" s="88">
        <f t="shared" si="71"/>
        <v>150673840</v>
      </c>
      <c r="F91" s="88">
        <f t="shared" si="71"/>
        <v>150673840</v>
      </c>
      <c r="G91" s="88">
        <f t="shared" si="71"/>
        <v>149542193.19</v>
      </c>
      <c r="H91" s="88">
        <f t="shared" si="71"/>
        <v>14790351.26</v>
      </c>
      <c r="I91" s="39">
        <f t="shared" si="55"/>
        <v>14790351.25999999</v>
      </c>
      <c r="J91" s="39">
        <f t="shared" si="56"/>
        <v>0</v>
      </c>
      <c r="K91" s="88">
        <f t="shared" ref="K91" si="72">+K92+K105+K106+K96+K99+K93+K94+K95</f>
        <v>134751841.93000001</v>
      </c>
    </row>
    <row r="92" spans="1:247" s="45" customFormat="1" ht="16.5" customHeight="1">
      <c r="A92" s="122"/>
      <c r="B92" s="123" t="s">
        <v>363</v>
      </c>
      <c r="C92" s="124"/>
      <c r="D92" s="88">
        <v>98161840</v>
      </c>
      <c r="E92" s="88">
        <v>105573420</v>
      </c>
      <c r="F92" s="88">
        <v>105573420</v>
      </c>
      <c r="G92" s="88">
        <v>105573420</v>
      </c>
      <c r="H92" s="88">
        <v>12567860</v>
      </c>
      <c r="I92" s="39">
        <f t="shared" si="55"/>
        <v>12567860</v>
      </c>
      <c r="J92" s="39">
        <f t="shared" si="56"/>
        <v>0</v>
      </c>
      <c r="K92" s="88">
        <v>93005560</v>
      </c>
    </row>
    <row r="93" spans="1:247" s="45" customFormat="1" ht="45">
      <c r="A93" s="122"/>
      <c r="B93" s="123" t="s">
        <v>364</v>
      </c>
      <c r="C93" s="124"/>
      <c r="D93" s="88">
        <v>3800</v>
      </c>
      <c r="E93" s="88">
        <v>3800</v>
      </c>
      <c r="F93" s="88">
        <v>3800</v>
      </c>
      <c r="G93" s="88">
        <v>2856.09</v>
      </c>
      <c r="H93" s="88">
        <v>592.16999999999996</v>
      </c>
      <c r="I93" s="39">
        <f t="shared" si="55"/>
        <v>592.17000000000007</v>
      </c>
      <c r="J93" s="39">
        <f t="shared" si="56"/>
        <v>0</v>
      </c>
      <c r="K93" s="88">
        <v>2263.92</v>
      </c>
    </row>
    <row r="94" spans="1:247" s="45" customFormat="1" ht="60">
      <c r="A94" s="122"/>
      <c r="B94" s="123" t="s">
        <v>365</v>
      </c>
      <c r="C94" s="124"/>
      <c r="D94" s="88">
        <v>9870</v>
      </c>
      <c r="E94" s="88">
        <v>9870</v>
      </c>
      <c r="F94" s="88">
        <v>9870</v>
      </c>
      <c r="G94" s="88">
        <v>8443.82</v>
      </c>
      <c r="H94" s="88">
        <v>728.46</v>
      </c>
      <c r="I94" s="39">
        <f t="shared" si="55"/>
        <v>728.46</v>
      </c>
      <c r="J94" s="39">
        <f t="shared" si="56"/>
        <v>0</v>
      </c>
      <c r="K94" s="88">
        <v>7715.36</v>
      </c>
    </row>
    <row r="95" spans="1:247" s="45" customFormat="1" ht="45">
      <c r="A95" s="122"/>
      <c r="B95" s="123" t="s">
        <v>517</v>
      </c>
      <c r="C95" s="124"/>
      <c r="D95" s="126">
        <v>870900</v>
      </c>
      <c r="E95" s="126">
        <v>870900</v>
      </c>
      <c r="F95" s="126">
        <v>870900</v>
      </c>
      <c r="G95" s="127">
        <v>0</v>
      </c>
      <c r="H95" s="127">
        <v>0</v>
      </c>
      <c r="I95" s="39">
        <f t="shared" si="55"/>
        <v>0</v>
      </c>
      <c r="J95" s="39">
        <f t="shared" si="56"/>
        <v>0</v>
      </c>
      <c r="K95" s="127"/>
    </row>
    <row r="96" spans="1:247" s="45" customFormat="1" ht="16.5" customHeight="1">
      <c r="A96" s="122"/>
      <c r="B96" s="123" t="s">
        <v>366</v>
      </c>
      <c r="C96" s="124">
        <f t="shared" ref="C96:H96" si="73">C97+C98</f>
        <v>0</v>
      </c>
      <c r="D96" s="124">
        <f t="shared" si="73"/>
        <v>21354000</v>
      </c>
      <c r="E96" s="124">
        <f t="shared" si="73"/>
        <v>23548100</v>
      </c>
      <c r="F96" s="124">
        <f t="shared" si="73"/>
        <v>23548100</v>
      </c>
      <c r="G96" s="124">
        <f t="shared" si="73"/>
        <v>23548088.41</v>
      </c>
      <c r="H96" s="124">
        <f t="shared" si="73"/>
        <v>0</v>
      </c>
      <c r="I96" s="39">
        <f t="shared" si="55"/>
        <v>0</v>
      </c>
      <c r="J96" s="39">
        <f t="shared" si="56"/>
        <v>0</v>
      </c>
      <c r="K96" s="124">
        <f t="shared" ref="K96" si="74">K97+K98</f>
        <v>23548088.41</v>
      </c>
    </row>
    <row r="97" spans="1:248" s="45" customFormat="1" ht="16.5" customHeight="1">
      <c r="A97" s="122"/>
      <c r="B97" s="123" t="s">
        <v>367</v>
      </c>
      <c r="C97" s="124"/>
      <c r="D97" s="88">
        <v>21354000</v>
      </c>
      <c r="E97" s="88">
        <v>23548100</v>
      </c>
      <c r="F97" s="88">
        <v>23548100</v>
      </c>
      <c r="G97" s="88">
        <v>23548088.41</v>
      </c>
      <c r="H97" s="88">
        <v>0</v>
      </c>
      <c r="I97" s="39">
        <f t="shared" si="55"/>
        <v>0</v>
      </c>
      <c r="J97" s="39">
        <f t="shared" si="56"/>
        <v>0</v>
      </c>
      <c r="K97" s="88">
        <v>23548088.41</v>
      </c>
    </row>
    <row r="98" spans="1:248" s="45" customFormat="1" ht="60">
      <c r="A98" s="122"/>
      <c r="B98" s="123" t="s">
        <v>365</v>
      </c>
      <c r="C98" s="124"/>
      <c r="D98" s="126"/>
      <c r="E98" s="126"/>
      <c r="F98" s="126"/>
      <c r="G98" s="127"/>
      <c r="H98" s="127"/>
      <c r="I98" s="39">
        <f t="shared" si="55"/>
        <v>0</v>
      </c>
      <c r="J98" s="39">
        <f t="shared" si="56"/>
        <v>0</v>
      </c>
      <c r="K98" s="127"/>
    </row>
    <row r="99" spans="1:248" s="45" customFormat="1" ht="16.5" customHeight="1">
      <c r="A99" s="122"/>
      <c r="B99" s="138" t="s">
        <v>368</v>
      </c>
      <c r="C99" s="124">
        <f t="shared" ref="C99:H99" si="75">C100+C103+C104</f>
        <v>0</v>
      </c>
      <c r="D99" s="124">
        <f t="shared" si="75"/>
        <v>19258160</v>
      </c>
      <c r="E99" s="124">
        <f t="shared" si="75"/>
        <v>18415680</v>
      </c>
      <c r="F99" s="124">
        <f t="shared" si="75"/>
        <v>18415680</v>
      </c>
      <c r="G99" s="124">
        <f t="shared" si="75"/>
        <v>18388430</v>
      </c>
      <c r="H99" s="124">
        <f t="shared" si="75"/>
        <v>1997414.02</v>
      </c>
      <c r="I99" s="39">
        <f t="shared" si="55"/>
        <v>1997414.0199999996</v>
      </c>
      <c r="J99" s="39">
        <f t="shared" si="56"/>
        <v>0</v>
      </c>
      <c r="K99" s="124">
        <f t="shared" ref="K99" si="76">K100+K103+K104</f>
        <v>16391015.98</v>
      </c>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1"/>
      <c r="IK99" s="31"/>
      <c r="IL99" s="31"/>
      <c r="IM99" s="31"/>
    </row>
    <row r="100" spans="1:248" s="45" customFormat="1" ht="30">
      <c r="A100" s="122"/>
      <c r="B100" s="123" t="s">
        <v>369</v>
      </c>
      <c r="C100" s="124">
        <f t="shared" ref="C100:H100" si="77">C101+C102</f>
        <v>0</v>
      </c>
      <c r="D100" s="124">
        <f t="shared" si="77"/>
        <v>18010870</v>
      </c>
      <c r="E100" s="124">
        <f t="shared" si="77"/>
        <v>17119930</v>
      </c>
      <c r="F100" s="124">
        <f t="shared" si="77"/>
        <v>17119930</v>
      </c>
      <c r="G100" s="124">
        <f t="shared" si="77"/>
        <v>17119930</v>
      </c>
      <c r="H100" s="124">
        <f t="shared" si="77"/>
        <v>1843650</v>
      </c>
      <c r="I100" s="39">
        <f t="shared" si="55"/>
        <v>1843650</v>
      </c>
      <c r="J100" s="39">
        <f t="shared" si="56"/>
        <v>0</v>
      </c>
      <c r="K100" s="124">
        <f t="shared" ref="K100" si="78">K101+K102</f>
        <v>15276280</v>
      </c>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row>
    <row r="101" spans="1:248">
      <c r="A101" s="122"/>
      <c r="B101" s="123" t="s">
        <v>367</v>
      </c>
      <c r="C101" s="124"/>
      <c r="D101" s="88">
        <v>18010870</v>
      </c>
      <c r="E101" s="88">
        <v>17119930</v>
      </c>
      <c r="F101" s="88">
        <v>17119930</v>
      </c>
      <c r="G101" s="88">
        <v>17119930</v>
      </c>
      <c r="H101" s="88">
        <v>1843650</v>
      </c>
      <c r="I101" s="39">
        <f t="shared" si="55"/>
        <v>1843650</v>
      </c>
      <c r="J101" s="39">
        <f t="shared" si="56"/>
        <v>0</v>
      </c>
      <c r="K101" s="88">
        <v>15276280</v>
      </c>
      <c r="L101" s="45"/>
      <c r="IN101" s="45"/>
    </row>
    <row r="102" spans="1:248" ht="60">
      <c r="A102" s="122"/>
      <c r="B102" s="123" t="s">
        <v>365</v>
      </c>
      <c r="C102" s="124"/>
      <c r="D102" s="88"/>
      <c r="E102" s="88"/>
      <c r="F102" s="88"/>
      <c r="G102" s="88"/>
      <c r="H102" s="88"/>
      <c r="I102" s="39">
        <f t="shared" si="55"/>
        <v>0</v>
      </c>
      <c r="J102" s="39">
        <f t="shared" si="56"/>
        <v>0</v>
      </c>
      <c r="K102" s="88"/>
      <c r="L102" s="45"/>
      <c r="IN102" s="45"/>
    </row>
    <row r="103" spans="1:248" ht="60">
      <c r="A103" s="122"/>
      <c r="B103" s="123" t="s">
        <v>370</v>
      </c>
      <c r="C103" s="124"/>
      <c r="D103" s="88">
        <v>772720</v>
      </c>
      <c r="E103" s="88">
        <v>720390</v>
      </c>
      <c r="F103" s="88">
        <v>720390</v>
      </c>
      <c r="G103" s="88">
        <v>720390</v>
      </c>
      <c r="H103" s="88">
        <v>85540</v>
      </c>
      <c r="I103" s="39">
        <f t="shared" si="55"/>
        <v>85540</v>
      </c>
      <c r="J103" s="39">
        <f t="shared" si="56"/>
        <v>0</v>
      </c>
      <c r="K103" s="88">
        <v>634850</v>
      </c>
      <c r="L103" s="45"/>
      <c r="IN103" s="45"/>
    </row>
    <row r="104" spans="1:248" ht="45">
      <c r="A104" s="122"/>
      <c r="B104" s="123" t="s">
        <v>371</v>
      </c>
      <c r="C104" s="124"/>
      <c r="D104" s="88">
        <v>474570</v>
      </c>
      <c r="E104" s="88">
        <v>575360</v>
      </c>
      <c r="F104" s="88">
        <v>575360</v>
      </c>
      <c r="G104" s="88">
        <v>548110</v>
      </c>
      <c r="H104" s="88">
        <v>68224.02</v>
      </c>
      <c r="I104" s="39">
        <f t="shared" si="55"/>
        <v>68224.020000000019</v>
      </c>
      <c r="J104" s="39">
        <f t="shared" si="56"/>
        <v>0</v>
      </c>
      <c r="K104" s="88">
        <v>479885.98</v>
      </c>
      <c r="L104" s="45"/>
      <c r="IN104" s="45"/>
    </row>
    <row r="105" spans="1:248" s="40" customFormat="1" ht="16.5" customHeight="1">
      <c r="A105" s="122"/>
      <c r="B105" s="123" t="s">
        <v>372</v>
      </c>
      <c r="C105" s="124"/>
      <c r="D105" s="88">
        <v>57300</v>
      </c>
      <c r="E105" s="88">
        <v>57300</v>
      </c>
      <c r="F105" s="88">
        <v>57300</v>
      </c>
      <c r="G105" s="88">
        <v>51504.87</v>
      </c>
      <c r="H105" s="88">
        <v>4936.6099999999997</v>
      </c>
      <c r="I105" s="39">
        <f t="shared" si="55"/>
        <v>4936.6100000000006</v>
      </c>
      <c r="J105" s="39">
        <f t="shared" si="56"/>
        <v>0</v>
      </c>
      <c r="K105" s="88">
        <v>46568.26</v>
      </c>
      <c r="L105" s="45"/>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45"/>
    </row>
    <row r="106" spans="1:248" ht="45">
      <c r="A106" s="122"/>
      <c r="B106" s="123" t="s">
        <v>373</v>
      </c>
      <c r="C106" s="124"/>
      <c r="D106" s="88">
        <v>2234000</v>
      </c>
      <c r="E106" s="88">
        <v>2194770</v>
      </c>
      <c r="F106" s="88">
        <v>2194770</v>
      </c>
      <c r="G106" s="88">
        <v>1969450</v>
      </c>
      <c r="H106" s="88">
        <v>218820</v>
      </c>
      <c r="I106" s="39">
        <f t="shared" si="55"/>
        <v>218820</v>
      </c>
      <c r="J106" s="39">
        <f t="shared" si="56"/>
        <v>0</v>
      </c>
      <c r="K106" s="88">
        <v>1750630</v>
      </c>
      <c r="L106" s="45"/>
      <c r="IN106" s="45"/>
    </row>
    <row r="107" spans="1:248">
      <c r="A107" s="122"/>
      <c r="B107" s="125" t="s">
        <v>356</v>
      </c>
      <c r="C107" s="124"/>
      <c r="D107" s="88"/>
      <c r="E107" s="88"/>
      <c r="F107" s="88"/>
      <c r="G107" s="88">
        <v>-10112.709999999999</v>
      </c>
      <c r="H107" s="88">
        <v>-1219.33</v>
      </c>
      <c r="I107" s="39">
        <f t="shared" si="55"/>
        <v>-1219.33</v>
      </c>
      <c r="J107" s="39">
        <f t="shared" si="56"/>
        <v>0</v>
      </c>
      <c r="K107" s="88">
        <v>-8893.3799999999992</v>
      </c>
      <c r="L107" s="45"/>
      <c r="M107" s="31" t="s">
        <v>527</v>
      </c>
      <c r="N107" s="31" t="s">
        <v>528</v>
      </c>
      <c r="O107" s="31" t="s">
        <v>529</v>
      </c>
    </row>
    <row r="108" spans="1:248" ht="30">
      <c r="A108" s="139" t="s">
        <v>374</v>
      </c>
      <c r="B108" s="120" t="s">
        <v>375</v>
      </c>
      <c r="C108" s="124">
        <f t="shared" ref="C108:H108" si="79">C109+C112+C115+C118+C121+C124+C130+C127+C133</f>
        <v>0</v>
      </c>
      <c r="D108" s="124">
        <f t="shared" si="79"/>
        <v>137887830</v>
      </c>
      <c r="E108" s="124">
        <f t="shared" si="79"/>
        <v>129763490</v>
      </c>
      <c r="F108" s="124">
        <f t="shared" si="79"/>
        <v>129763490</v>
      </c>
      <c r="G108" s="124">
        <f t="shared" si="79"/>
        <v>129763422.47999999</v>
      </c>
      <c r="H108" s="124">
        <f t="shared" si="79"/>
        <v>12570028.65</v>
      </c>
      <c r="I108" s="39">
        <f t="shared" si="55"/>
        <v>12570028.649999991</v>
      </c>
      <c r="J108" s="39">
        <f t="shared" si="56"/>
        <v>0</v>
      </c>
      <c r="K108" s="124">
        <f t="shared" ref="K108" si="80">K109+K112+K115+K118+K121+K124+K130+K127+K133</f>
        <v>117193393.83</v>
      </c>
      <c r="L108" s="45"/>
      <c r="M108" s="80">
        <f>G108-G133+G145+G177+G210+G213+G243</f>
        <v>140282415.77999997</v>
      </c>
      <c r="N108" s="80">
        <v>140282415.78</v>
      </c>
      <c r="O108" s="80">
        <f>M108-N108</f>
        <v>0</v>
      </c>
      <c r="P108" s="40" t="s">
        <v>530</v>
      </c>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row>
    <row r="109" spans="1:248" ht="16.5" customHeight="1">
      <c r="A109" s="122"/>
      <c r="B109" s="123" t="s">
        <v>376</v>
      </c>
      <c r="C109" s="124">
        <f t="shared" ref="C109:H109" si="81">C110+C111</f>
        <v>0</v>
      </c>
      <c r="D109" s="124">
        <f t="shared" si="81"/>
        <v>5290090</v>
      </c>
      <c r="E109" s="124">
        <f t="shared" si="81"/>
        <v>4649110</v>
      </c>
      <c r="F109" s="124">
        <f t="shared" si="81"/>
        <v>4649110</v>
      </c>
      <c r="G109" s="124">
        <f t="shared" si="81"/>
        <v>4649104.37</v>
      </c>
      <c r="H109" s="124">
        <f t="shared" si="81"/>
        <v>455559.59</v>
      </c>
      <c r="I109" s="39">
        <f t="shared" si="55"/>
        <v>455559.59000000032</v>
      </c>
      <c r="J109" s="39">
        <f t="shared" si="56"/>
        <v>0</v>
      </c>
      <c r="K109" s="124">
        <f t="shared" ref="K109" si="82">K110+K111</f>
        <v>4193544.78</v>
      </c>
      <c r="L109" s="45"/>
      <c r="M109" s="89">
        <f>G3-M108-M110-M111-M112-M113-M114-M115</f>
        <v>479278998.92999995</v>
      </c>
      <c r="N109" s="80">
        <v>479327694.88999999</v>
      </c>
      <c r="O109" s="80">
        <f t="shared" ref="O109:O115" si="83">M109-N109</f>
        <v>-48695.960000038147</v>
      </c>
      <c r="P109" s="40" t="s">
        <v>531</v>
      </c>
    </row>
    <row r="110" spans="1:248">
      <c r="A110" s="122"/>
      <c r="B110" s="123" t="s">
        <v>363</v>
      </c>
      <c r="C110" s="124"/>
      <c r="D110" s="88">
        <f>5290090-940</f>
        <v>5289150</v>
      </c>
      <c r="E110" s="88">
        <f>4649110-940</f>
        <v>4648170</v>
      </c>
      <c r="F110" s="88">
        <f>4649110-940</f>
        <v>4648170</v>
      </c>
      <c r="G110" s="88">
        <v>4648170</v>
      </c>
      <c r="H110" s="88">
        <v>455030</v>
      </c>
      <c r="I110" s="39">
        <f t="shared" si="55"/>
        <v>455030</v>
      </c>
      <c r="J110" s="39">
        <f t="shared" si="56"/>
        <v>0</v>
      </c>
      <c r="K110" s="88">
        <v>4193140</v>
      </c>
      <c r="L110" s="45"/>
      <c r="M110" s="89">
        <f>G96+G99+G133</f>
        <v>62633673.129999995</v>
      </c>
      <c r="N110" s="80">
        <v>62633673.130000003</v>
      </c>
      <c r="O110" s="80">
        <f t="shared" si="83"/>
        <v>0</v>
      </c>
      <c r="P110" s="40" t="s">
        <v>532</v>
      </c>
    </row>
    <row r="111" spans="1:248" ht="60">
      <c r="A111" s="122"/>
      <c r="B111" s="123" t="s">
        <v>365</v>
      </c>
      <c r="C111" s="124"/>
      <c r="D111" s="88">
        <v>940</v>
      </c>
      <c r="E111" s="88">
        <v>940</v>
      </c>
      <c r="F111" s="88">
        <v>940</v>
      </c>
      <c r="G111" s="88">
        <v>934.37</v>
      </c>
      <c r="H111" s="88">
        <v>529.59</v>
      </c>
      <c r="I111" s="39">
        <f t="shared" si="55"/>
        <v>529.59</v>
      </c>
      <c r="J111" s="39">
        <f t="shared" si="56"/>
        <v>0</v>
      </c>
      <c r="K111" s="88">
        <v>404.78</v>
      </c>
      <c r="L111" s="45"/>
      <c r="M111" s="89">
        <f>G283+G285+G287</f>
        <v>50840779</v>
      </c>
      <c r="N111" s="89">
        <v>50840779</v>
      </c>
      <c r="O111" s="80">
        <f t="shared" si="83"/>
        <v>0</v>
      </c>
      <c r="P111" s="40" t="s">
        <v>533</v>
      </c>
    </row>
    <row r="112" spans="1:248" ht="16.5" customHeight="1">
      <c r="A112" s="122"/>
      <c r="B112" s="123" t="s">
        <v>377</v>
      </c>
      <c r="C112" s="124">
        <f t="shared" ref="C112:H112" si="84">C113+C114</f>
        <v>0</v>
      </c>
      <c r="D112" s="124">
        <f t="shared" si="84"/>
        <v>1216010</v>
      </c>
      <c r="E112" s="124">
        <f t="shared" si="84"/>
        <v>1120970</v>
      </c>
      <c r="F112" s="124">
        <f t="shared" si="84"/>
        <v>1120970</v>
      </c>
      <c r="G112" s="124">
        <f t="shared" si="84"/>
        <v>1120970</v>
      </c>
      <c r="H112" s="124">
        <f t="shared" si="84"/>
        <v>57590</v>
      </c>
      <c r="I112" s="39">
        <f t="shared" si="55"/>
        <v>57590</v>
      </c>
      <c r="J112" s="39">
        <f t="shared" si="56"/>
        <v>0</v>
      </c>
      <c r="K112" s="124">
        <f t="shared" ref="K112" si="85">K113+K114</f>
        <v>1063380</v>
      </c>
      <c r="L112" s="45"/>
      <c r="M112" s="89">
        <f>G24+G44-G89+G75+G78+G88</f>
        <v>6295727.760000119</v>
      </c>
      <c r="N112" s="89">
        <v>6295727.7599999998</v>
      </c>
      <c r="O112" s="80">
        <f t="shared" si="83"/>
        <v>1.1920928955078125E-7</v>
      </c>
      <c r="P112" s="40" t="s">
        <v>534</v>
      </c>
    </row>
    <row r="113" spans="1:248">
      <c r="A113" s="122"/>
      <c r="B113" s="123" t="s">
        <v>363</v>
      </c>
      <c r="C113" s="124"/>
      <c r="D113" s="88">
        <v>1216010</v>
      </c>
      <c r="E113" s="88">
        <v>1120970</v>
      </c>
      <c r="F113" s="88">
        <v>1120970</v>
      </c>
      <c r="G113" s="88">
        <v>1120970</v>
      </c>
      <c r="H113" s="88">
        <v>57590</v>
      </c>
      <c r="I113" s="39">
        <f t="shared" si="55"/>
        <v>57590</v>
      </c>
      <c r="J113" s="39">
        <f t="shared" si="56"/>
        <v>0</v>
      </c>
      <c r="K113" s="88">
        <v>1063380</v>
      </c>
      <c r="L113" s="45"/>
      <c r="M113" s="89">
        <f>G260</f>
        <v>231893286</v>
      </c>
      <c r="N113" s="89">
        <v>231893286</v>
      </c>
      <c r="O113" s="80">
        <f t="shared" si="83"/>
        <v>0</v>
      </c>
      <c r="P113" s="40" t="s">
        <v>535</v>
      </c>
    </row>
    <row r="114" spans="1:248" ht="60">
      <c r="A114" s="122"/>
      <c r="B114" s="123" t="s">
        <v>365</v>
      </c>
      <c r="C114" s="124"/>
      <c r="D114" s="124"/>
      <c r="E114" s="124"/>
      <c r="F114" s="124"/>
      <c r="G114" s="124"/>
      <c r="H114" s="124"/>
      <c r="I114" s="39">
        <f t="shared" si="55"/>
        <v>0</v>
      </c>
      <c r="J114" s="39">
        <f t="shared" si="56"/>
        <v>0</v>
      </c>
      <c r="K114" s="124"/>
      <c r="L114" s="45"/>
      <c r="M114" s="89">
        <v>0</v>
      </c>
      <c r="N114" s="89">
        <v>-48695.96</v>
      </c>
      <c r="O114" s="80">
        <f t="shared" si="83"/>
        <v>48695.96</v>
      </c>
      <c r="P114" s="40" t="s">
        <v>553</v>
      </c>
    </row>
    <row r="115" spans="1:248">
      <c r="A115" s="122"/>
      <c r="B115" s="123" t="s">
        <v>378</v>
      </c>
      <c r="C115" s="124">
        <f t="shared" ref="C115:H115" si="86">C116+C117</f>
        <v>0</v>
      </c>
      <c r="D115" s="124">
        <f t="shared" si="86"/>
        <v>578660</v>
      </c>
      <c r="E115" s="124">
        <f t="shared" si="86"/>
        <v>351970</v>
      </c>
      <c r="F115" s="124">
        <f t="shared" si="86"/>
        <v>351970</v>
      </c>
      <c r="G115" s="124">
        <f t="shared" si="86"/>
        <v>351970</v>
      </c>
      <c r="H115" s="124">
        <f t="shared" si="86"/>
        <v>56930</v>
      </c>
      <c r="I115" s="39">
        <f t="shared" si="55"/>
        <v>56930</v>
      </c>
      <c r="J115" s="39">
        <f t="shared" si="56"/>
        <v>0</v>
      </c>
      <c r="K115" s="124">
        <f t="shared" ref="K115" si="87">K116+K117</f>
        <v>295040</v>
      </c>
      <c r="L115" s="45"/>
      <c r="M115" s="89">
        <v>0</v>
      </c>
      <c r="N115" s="89">
        <v>0</v>
      </c>
      <c r="O115" s="80">
        <f t="shared" si="83"/>
        <v>0</v>
      </c>
      <c r="P115" s="40" t="s">
        <v>536</v>
      </c>
      <c r="IN115" s="40"/>
    </row>
    <row r="116" spans="1:248">
      <c r="A116" s="122"/>
      <c r="B116" s="123" t="s">
        <v>363</v>
      </c>
      <c r="C116" s="124"/>
      <c r="D116" s="88">
        <v>578660</v>
      </c>
      <c r="E116" s="88">
        <v>351970</v>
      </c>
      <c r="F116" s="88">
        <v>351970</v>
      </c>
      <c r="G116" s="88">
        <v>351970</v>
      </c>
      <c r="H116" s="88">
        <v>56930</v>
      </c>
      <c r="I116" s="39">
        <f t="shared" si="55"/>
        <v>56930</v>
      </c>
      <c r="J116" s="39">
        <f t="shared" si="56"/>
        <v>0</v>
      </c>
      <c r="K116" s="88">
        <v>295040</v>
      </c>
      <c r="L116" s="45"/>
      <c r="M116" s="32">
        <f>SUM(M108:M115)</f>
        <v>971224880.60000002</v>
      </c>
      <c r="N116" s="32">
        <f t="shared" ref="N116:O116" si="88">SUM(N108:N115)</f>
        <v>971224880.5999999</v>
      </c>
      <c r="O116" s="32">
        <f t="shared" si="88"/>
        <v>8.1061443779617548E-8</v>
      </c>
      <c r="IN116" s="40"/>
    </row>
    <row r="117" spans="1:248" ht="60">
      <c r="A117" s="122"/>
      <c r="B117" s="123" t="s">
        <v>365</v>
      </c>
      <c r="C117" s="124"/>
      <c r="D117" s="124"/>
      <c r="E117" s="124"/>
      <c r="F117" s="124"/>
      <c r="G117" s="124"/>
      <c r="H117" s="124"/>
      <c r="I117" s="39">
        <f t="shared" si="55"/>
        <v>0</v>
      </c>
      <c r="J117" s="39">
        <f t="shared" si="56"/>
        <v>0</v>
      </c>
      <c r="K117" s="124"/>
      <c r="L117" s="45"/>
      <c r="IN117" s="40"/>
    </row>
    <row r="118" spans="1:248" ht="36" customHeight="1">
      <c r="A118" s="118"/>
      <c r="B118" s="123" t="s">
        <v>379</v>
      </c>
      <c r="C118" s="124">
        <f t="shared" ref="C118:H118" si="89">C119+C120</f>
        <v>0</v>
      </c>
      <c r="D118" s="124">
        <f t="shared" si="89"/>
        <v>54561490</v>
      </c>
      <c r="E118" s="124">
        <f t="shared" si="89"/>
        <v>52471580</v>
      </c>
      <c r="F118" s="124">
        <f t="shared" si="89"/>
        <v>52471580</v>
      </c>
      <c r="G118" s="124">
        <f t="shared" si="89"/>
        <v>52471554.5</v>
      </c>
      <c r="H118" s="124">
        <f t="shared" si="89"/>
        <v>4844354.24</v>
      </c>
      <c r="I118" s="39">
        <f t="shared" si="55"/>
        <v>4844354.2400000021</v>
      </c>
      <c r="J118" s="39">
        <f t="shared" si="56"/>
        <v>0</v>
      </c>
      <c r="K118" s="124">
        <f t="shared" ref="K118" si="90">K119+K120</f>
        <v>47627200.259999998</v>
      </c>
      <c r="L118" s="45"/>
    </row>
    <row r="119" spans="1:248">
      <c r="A119" s="122"/>
      <c r="B119" s="123" t="s">
        <v>363</v>
      </c>
      <c r="C119" s="124"/>
      <c r="D119" s="88">
        <f>54561490-11500</f>
        <v>54549990</v>
      </c>
      <c r="E119" s="88">
        <f>52471580-11500</f>
        <v>52460080</v>
      </c>
      <c r="F119" s="88">
        <f>52471580-11500</f>
        <v>52460080</v>
      </c>
      <c r="G119" s="88">
        <v>52460080</v>
      </c>
      <c r="H119" s="88">
        <v>4842550</v>
      </c>
      <c r="I119" s="39">
        <f t="shared" si="55"/>
        <v>4842550</v>
      </c>
      <c r="J119" s="39">
        <f t="shared" si="56"/>
        <v>0</v>
      </c>
      <c r="K119" s="88">
        <v>47617530</v>
      </c>
      <c r="L119" s="45"/>
    </row>
    <row r="120" spans="1:248" ht="60">
      <c r="A120" s="122"/>
      <c r="B120" s="123" t="s">
        <v>365</v>
      </c>
      <c r="C120" s="124"/>
      <c r="D120" s="88">
        <v>11500</v>
      </c>
      <c r="E120" s="88">
        <v>11500</v>
      </c>
      <c r="F120" s="88">
        <v>11500</v>
      </c>
      <c r="G120" s="88">
        <v>11474.5</v>
      </c>
      <c r="H120" s="88">
        <v>1804.24</v>
      </c>
      <c r="I120" s="39">
        <f t="shared" si="55"/>
        <v>1804.2399999999998</v>
      </c>
      <c r="J120" s="39">
        <f t="shared" si="56"/>
        <v>0</v>
      </c>
      <c r="K120" s="88">
        <v>9670.26</v>
      </c>
      <c r="L120" s="45"/>
    </row>
    <row r="121" spans="1:248" ht="16.5" customHeight="1">
      <c r="A121" s="122"/>
      <c r="B121" s="140" t="s">
        <v>380</v>
      </c>
      <c r="C121" s="124">
        <f t="shared" ref="C121:H121" si="91">C122+C123</f>
        <v>0</v>
      </c>
      <c r="D121" s="124">
        <f t="shared" si="91"/>
        <v>0</v>
      </c>
      <c r="E121" s="124">
        <f t="shared" si="91"/>
        <v>0</v>
      </c>
      <c r="F121" s="124">
        <f t="shared" si="91"/>
        <v>0</v>
      </c>
      <c r="G121" s="124">
        <f t="shared" si="91"/>
        <v>0</v>
      </c>
      <c r="H121" s="124">
        <f t="shared" si="91"/>
        <v>0</v>
      </c>
      <c r="I121" s="39">
        <f t="shared" si="55"/>
        <v>0</v>
      </c>
      <c r="J121" s="39">
        <f t="shared" si="56"/>
        <v>0</v>
      </c>
      <c r="K121" s="124">
        <f t="shared" ref="K121" si="92">K122+K123</f>
        <v>0</v>
      </c>
      <c r="L121" s="45"/>
    </row>
    <row r="122" spans="1:248">
      <c r="A122" s="122"/>
      <c r="B122" s="140" t="s">
        <v>363</v>
      </c>
      <c r="C122" s="124"/>
      <c r="D122" s="124"/>
      <c r="E122" s="124"/>
      <c r="F122" s="124"/>
      <c r="G122" s="124"/>
      <c r="H122" s="124"/>
      <c r="I122" s="39">
        <f t="shared" si="55"/>
        <v>0</v>
      </c>
      <c r="J122" s="39">
        <f t="shared" si="56"/>
        <v>0</v>
      </c>
      <c r="K122" s="124"/>
      <c r="L122" s="45"/>
    </row>
    <row r="123" spans="1:248" ht="60">
      <c r="A123" s="122"/>
      <c r="B123" s="140" t="s">
        <v>365</v>
      </c>
      <c r="C123" s="124"/>
      <c r="D123" s="124"/>
      <c r="E123" s="124"/>
      <c r="F123" s="124"/>
      <c r="G123" s="124"/>
      <c r="H123" s="124"/>
      <c r="I123" s="39">
        <f t="shared" si="55"/>
        <v>0</v>
      </c>
      <c r="J123" s="39">
        <f t="shared" si="56"/>
        <v>0</v>
      </c>
      <c r="K123" s="124"/>
      <c r="L123" s="45"/>
    </row>
    <row r="124" spans="1:248" ht="30">
      <c r="A124" s="122"/>
      <c r="B124" s="123" t="s">
        <v>381</v>
      </c>
      <c r="C124" s="124">
        <f t="shared" ref="C124:H124" si="93">C125+C126</f>
        <v>0</v>
      </c>
      <c r="D124" s="124">
        <f t="shared" si="93"/>
        <v>877430</v>
      </c>
      <c r="E124" s="124">
        <f t="shared" si="93"/>
        <v>918810</v>
      </c>
      <c r="F124" s="124">
        <f t="shared" si="93"/>
        <v>918810</v>
      </c>
      <c r="G124" s="124">
        <f t="shared" si="93"/>
        <v>918810</v>
      </c>
      <c r="H124" s="124">
        <f t="shared" si="93"/>
        <v>82870</v>
      </c>
      <c r="I124" s="39">
        <f t="shared" si="55"/>
        <v>82870</v>
      </c>
      <c r="J124" s="39">
        <f t="shared" si="56"/>
        <v>0</v>
      </c>
      <c r="K124" s="124">
        <f t="shared" ref="K124" si="94">K125+K126</f>
        <v>835940</v>
      </c>
      <c r="L124" s="45"/>
    </row>
    <row r="125" spans="1:248" ht="16.5" customHeight="1">
      <c r="A125" s="122"/>
      <c r="B125" s="123" t="s">
        <v>363</v>
      </c>
      <c r="C125" s="124"/>
      <c r="D125" s="88">
        <v>877430</v>
      </c>
      <c r="E125" s="88">
        <v>918810</v>
      </c>
      <c r="F125" s="88">
        <v>918810</v>
      </c>
      <c r="G125" s="88">
        <v>918810</v>
      </c>
      <c r="H125" s="88">
        <v>82870</v>
      </c>
      <c r="I125" s="39">
        <f t="shared" si="55"/>
        <v>82870</v>
      </c>
      <c r="J125" s="39">
        <f t="shared" si="56"/>
        <v>0</v>
      </c>
      <c r="K125" s="88">
        <v>835940</v>
      </c>
      <c r="L125" s="45"/>
    </row>
    <row r="126" spans="1:248" ht="60">
      <c r="A126" s="122"/>
      <c r="B126" s="123" t="s">
        <v>365</v>
      </c>
      <c r="C126" s="124"/>
      <c r="D126" s="88"/>
      <c r="E126" s="88"/>
      <c r="F126" s="88"/>
      <c r="G126" s="88"/>
      <c r="H126" s="88"/>
      <c r="I126" s="39">
        <f t="shared" si="55"/>
        <v>0</v>
      </c>
      <c r="J126" s="39">
        <f t="shared" si="56"/>
        <v>0</v>
      </c>
      <c r="K126" s="88"/>
      <c r="L126" s="45"/>
    </row>
    <row r="127" spans="1:248" s="40" customFormat="1">
      <c r="A127" s="122"/>
      <c r="B127" s="141" t="s">
        <v>382</v>
      </c>
      <c r="C127" s="124">
        <f t="shared" ref="C127:H127" si="95">C128+C129</f>
        <v>0</v>
      </c>
      <c r="D127" s="124">
        <f t="shared" si="95"/>
        <v>0</v>
      </c>
      <c r="E127" s="124">
        <f t="shared" si="95"/>
        <v>0</v>
      </c>
      <c r="F127" s="124">
        <f t="shared" si="95"/>
        <v>0</v>
      </c>
      <c r="G127" s="124">
        <f t="shared" si="95"/>
        <v>0</v>
      </c>
      <c r="H127" s="124">
        <f t="shared" si="95"/>
        <v>0</v>
      </c>
      <c r="I127" s="39">
        <f t="shared" si="55"/>
        <v>0</v>
      </c>
      <c r="J127" s="39">
        <f t="shared" si="56"/>
        <v>0</v>
      </c>
      <c r="K127" s="124">
        <f t="shared" ref="K127" si="96">K128+K129</f>
        <v>0</v>
      </c>
      <c r="L127" s="45"/>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1"/>
      <c r="IK127" s="31"/>
      <c r="IL127" s="31"/>
      <c r="IM127" s="31"/>
      <c r="IN127" s="31"/>
    </row>
    <row r="128" spans="1:248" s="40" customFormat="1">
      <c r="A128" s="122"/>
      <c r="B128" s="141" t="s">
        <v>363</v>
      </c>
      <c r="C128" s="124"/>
      <c r="D128" s="124"/>
      <c r="E128" s="124"/>
      <c r="F128" s="124"/>
      <c r="G128" s="124"/>
      <c r="H128" s="124"/>
      <c r="I128" s="39">
        <f t="shared" si="55"/>
        <v>0</v>
      </c>
      <c r="J128" s="39">
        <f t="shared" si="56"/>
        <v>0</v>
      </c>
      <c r="K128" s="124"/>
      <c r="L128" s="45"/>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row>
    <row r="129" spans="1:248" s="40" customFormat="1" ht="60">
      <c r="A129" s="122"/>
      <c r="B129" s="141" t="s">
        <v>365</v>
      </c>
      <c r="C129" s="124"/>
      <c r="D129" s="124"/>
      <c r="E129" s="124"/>
      <c r="F129" s="124"/>
      <c r="G129" s="124"/>
      <c r="H129" s="124"/>
      <c r="I129" s="39">
        <f t="shared" si="55"/>
        <v>0</v>
      </c>
      <c r="J129" s="39">
        <f t="shared" si="56"/>
        <v>0</v>
      </c>
      <c r="K129" s="124"/>
      <c r="L129" s="45"/>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row>
    <row r="130" spans="1:248" s="40" customFormat="1">
      <c r="A130" s="122"/>
      <c r="B130" s="141" t="s">
        <v>383</v>
      </c>
      <c r="C130" s="124">
        <f t="shared" ref="C130:H130" si="97">C131+C132</f>
        <v>0</v>
      </c>
      <c r="D130" s="124">
        <f t="shared" si="97"/>
        <v>50238570</v>
      </c>
      <c r="E130" s="124">
        <f t="shared" si="97"/>
        <v>49553890</v>
      </c>
      <c r="F130" s="124">
        <f t="shared" si="97"/>
        <v>49553890</v>
      </c>
      <c r="G130" s="124">
        <f t="shared" si="97"/>
        <v>49553858.890000001</v>
      </c>
      <c r="H130" s="124">
        <f t="shared" si="97"/>
        <v>4559864.82</v>
      </c>
      <c r="I130" s="39">
        <f t="shared" si="55"/>
        <v>4559864.82</v>
      </c>
      <c r="J130" s="39">
        <f t="shared" si="56"/>
        <v>0</v>
      </c>
      <c r="K130" s="124">
        <f t="shared" ref="K130" si="98">K131+K132</f>
        <v>44993994.07</v>
      </c>
      <c r="L130" s="45"/>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c r="IG130" s="31"/>
      <c r="IH130" s="31"/>
      <c r="II130" s="31"/>
      <c r="IJ130" s="31"/>
      <c r="IK130" s="31"/>
      <c r="IL130" s="31"/>
      <c r="IM130" s="31"/>
      <c r="IN130" s="31"/>
    </row>
    <row r="131" spans="1:248" s="40" customFormat="1">
      <c r="A131" s="122"/>
      <c r="B131" s="141" t="s">
        <v>363</v>
      </c>
      <c r="C131" s="124"/>
      <c r="D131" s="88">
        <f>50238570-6970</f>
        <v>50231600</v>
      </c>
      <c r="E131" s="88">
        <f>49553890-8280</f>
        <v>49545610</v>
      </c>
      <c r="F131" s="88">
        <f>49553890-8280</f>
        <v>49545610</v>
      </c>
      <c r="G131" s="88">
        <v>49545610</v>
      </c>
      <c r="H131" s="88">
        <v>4558600</v>
      </c>
      <c r="I131" s="39">
        <f t="shared" si="55"/>
        <v>4558600</v>
      </c>
      <c r="J131" s="39">
        <f t="shared" si="56"/>
        <v>0</v>
      </c>
      <c r="K131" s="88">
        <v>44987010</v>
      </c>
      <c r="L131" s="45"/>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row>
    <row r="132" spans="1:248" s="40" customFormat="1" ht="60">
      <c r="A132" s="122"/>
      <c r="B132" s="141" t="s">
        <v>365</v>
      </c>
      <c r="C132" s="124"/>
      <c r="D132" s="88">
        <v>6970</v>
      </c>
      <c r="E132" s="88">
        <v>8280</v>
      </c>
      <c r="F132" s="88">
        <v>8280</v>
      </c>
      <c r="G132" s="88">
        <v>8248.89</v>
      </c>
      <c r="H132" s="88">
        <v>1264.82</v>
      </c>
      <c r="I132" s="39">
        <f t="shared" si="55"/>
        <v>1264.8199999999997</v>
      </c>
      <c r="J132" s="39">
        <f t="shared" si="56"/>
        <v>0</v>
      </c>
      <c r="K132" s="88">
        <v>6984.07</v>
      </c>
      <c r="L132" s="45"/>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row>
    <row r="133" spans="1:248" s="40" customFormat="1" ht="30">
      <c r="A133" s="122"/>
      <c r="B133" s="142" t="s">
        <v>384</v>
      </c>
      <c r="C133" s="124">
        <f>C134+C137+C140+C138+C139+C143</f>
        <v>0</v>
      </c>
      <c r="D133" s="124">
        <f t="shared" ref="D133:H133" si="99">D134+D137+D140+D138+D139+D143</f>
        <v>25125580</v>
      </c>
      <c r="E133" s="124">
        <f t="shared" si="99"/>
        <v>20697160</v>
      </c>
      <c r="F133" s="124">
        <f t="shared" si="99"/>
        <v>20697160</v>
      </c>
      <c r="G133" s="124">
        <f t="shared" si="99"/>
        <v>20697154.719999999</v>
      </c>
      <c r="H133" s="124">
        <f t="shared" si="99"/>
        <v>2512860</v>
      </c>
      <c r="I133" s="39">
        <f t="shared" si="55"/>
        <v>2512860</v>
      </c>
      <c r="J133" s="39">
        <f t="shared" si="56"/>
        <v>0</v>
      </c>
      <c r="K133" s="124">
        <f t="shared" ref="K133" si="100">K134+K137+K140+K138+K139+K143</f>
        <v>18184294.719999999</v>
      </c>
      <c r="L133" s="45"/>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1"/>
      <c r="IK133" s="31"/>
      <c r="IL133" s="31"/>
      <c r="IM133" s="31"/>
      <c r="IN133" s="31"/>
    </row>
    <row r="134" spans="1:248" s="40" customFormat="1">
      <c r="A134" s="122"/>
      <c r="B134" s="141" t="s">
        <v>385</v>
      </c>
      <c r="C134" s="124">
        <f t="shared" ref="C134:H134" si="101">C135+C136</f>
        <v>0</v>
      </c>
      <c r="D134" s="124">
        <f t="shared" si="101"/>
        <v>21259440</v>
      </c>
      <c r="E134" s="124">
        <f t="shared" si="101"/>
        <v>17819450</v>
      </c>
      <c r="F134" s="124">
        <f t="shared" si="101"/>
        <v>17819450</v>
      </c>
      <c r="G134" s="124">
        <f t="shared" si="101"/>
        <v>17819444.719999999</v>
      </c>
      <c r="H134" s="124">
        <f t="shared" si="101"/>
        <v>2076000</v>
      </c>
      <c r="I134" s="39">
        <f t="shared" si="55"/>
        <v>2075999.9999999981</v>
      </c>
      <c r="J134" s="39">
        <f t="shared" si="56"/>
        <v>1.862645149230957E-9</v>
      </c>
      <c r="K134" s="124">
        <f t="shared" ref="K134" si="102">K135+K136</f>
        <v>15743444.720000001</v>
      </c>
      <c r="L134" s="45"/>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row>
    <row r="135" spans="1:248" s="40" customFormat="1" ht="16.5" customHeight="1">
      <c r="A135" s="122"/>
      <c r="B135" s="141" t="s">
        <v>363</v>
      </c>
      <c r="C135" s="124"/>
      <c r="D135" s="88">
        <f>21259440-20880</f>
        <v>21238560</v>
      </c>
      <c r="E135" s="88">
        <f>17819450-20880</f>
        <v>17798570</v>
      </c>
      <c r="F135" s="88">
        <f>17819450-20880</f>
        <v>17798570</v>
      </c>
      <c r="G135" s="88">
        <v>17798570</v>
      </c>
      <c r="H135" s="88">
        <v>2076000</v>
      </c>
      <c r="I135" s="39">
        <f t="shared" si="55"/>
        <v>2076000</v>
      </c>
      <c r="J135" s="39">
        <f t="shared" si="56"/>
        <v>0</v>
      </c>
      <c r="K135" s="88">
        <v>15722570</v>
      </c>
      <c r="L135" s="45"/>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c r="IG135" s="31"/>
      <c r="IH135" s="31"/>
      <c r="II135" s="31"/>
      <c r="IJ135" s="31"/>
      <c r="IK135" s="31"/>
      <c r="IL135" s="31"/>
      <c r="IM135" s="31"/>
      <c r="IN135" s="31"/>
    </row>
    <row r="136" spans="1:248" s="40" customFormat="1" ht="60">
      <c r="A136" s="122"/>
      <c r="B136" s="141" t="s">
        <v>365</v>
      </c>
      <c r="C136" s="124"/>
      <c r="D136" s="88">
        <v>20880</v>
      </c>
      <c r="E136" s="88">
        <v>20880</v>
      </c>
      <c r="F136" s="88">
        <v>20880</v>
      </c>
      <c r="G136" s="88">
        <v>20874.72</v>
      </c>
      <c r="H136" s="88">
        <v>0</v>
      </c>
      <c r="I136" s="39">
        <f t="shared" si="55"/>
        <v>0</v>
      </c>
      <c r="J136" s="39">
        <f t="shared" si="56"/>
        <v>0</v>
      </c>
      <c r="K136" s="88">
        <v>20874.72</v>
      </c>
      <c r="L136" s="45"/>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c r="IJ136" s="31"/>
      <c r="IK136" s="31"/>
      <c r="IL136" s="31"/>
      <c r="IM136" s="31"/>
      <c r="IN136" s="31"/>
    </row>
    <row r="137" spans="1:248" s="40" customFormat="1" ht="16.5" customHeight="1">
      <c r="A137" s="122"/>
      <c r="B137" s="141" t="s">
        <v>386</v>
      </c>
      <c r="C137" s="124"/>
      <c r="D137" s="88"/>
      <c r="E137" s="88"/>
      <c r="F137" s="88"/>
      <c r="G137" s="88"/>
      <c r="H137" s="88"/>
      <c r="I137" s="39">
        <f t="shared" ref="I137:I200" si="103">G137-K137</f>
        <v>0</v>
      </c>
      <c r="J137" s="39">
        <f t="shared" ref="J137:J200" si="104">H137-I137</f>
        <v>0</v>
      </c>
      <c r="K137" s="88"/>
      <c r="L137" s="45"/>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c r="IG137" s="31"/>
      <c r="IH137" s="31"/>
      <c r="II137" s="31"/>
      <c r="IJ137" s="31"/>
      <c r="IK137" s="31"/>
      <c r="IL137" s="31"/>
      <c r="IM137" s="31"/>
      <c r="IN137" s="31"/>
    </row>
    <row r="138" spans="1:248" ht="30">
      <c r="A138" s="118"/>
      <c r="B138" s="141" t="s">
        <v>387</v>
      </c>
      <c r="C138" s="124"/>
      <c r="D138" s="88">
        <v>2714100</v>
      </c>
      <c r="E138" s="88">
        <v>1859960</v>
      </c>
      <c r="F138" s="88">
        <v>1859960</v>
      </c>
      <c r="G138" s="88">
        <v>1859960</v>
      </c>
      <c r="H138" s="88">
        <v>54280</v>
      </c>
      <c r="I138" s="39">
        <f t="shared" si="103"/>
        <v>54280</v>
      </c>
      <c r="J138" s="39">
        <f t="shared" si="104"/>
        <v>0</v>
      </c>
      <c r="K138" s="88">
        <v>1805680</v>
      </c>
      <c r="L138" s="45"/>
    </row>
    <row r="139" spans="1:248" ht="16.5" customHeight="1">
      <c r="A139" s="118"/>
      <c r="B139" s="141" t="s">
        <v>388</v>
      </c>
      <c r="C139" s="124"/>
      <c r="D139" s="124"/>
      <c r="E139" s="124"/>
      <c r="F139" s="124"/>
      <c r="G139" s="124"/>
      <c r="H139" s="124"/>
      <c r="I139" s="39">
        <f t="shared" si="103"/>
        <v>0</v>
      </c>
      <c r="J139" s="39">
        <f t="shared" si="104"/>
        <v>0</v>
      </c>
      <c r="K139" s="124"/>
      <c r="L139" s="45"/>
    </row>
    <row r="140" spans="1:248" s="40" customFormat="1" ht="16.5" customHeight="1">
      <c r="A140" s="122"/>
      <c r="B140" s="141" t="s">
        <v>389</v>
      </c>
      <c r="C140" s="124">
        <f>C141+C142</f>
        <v>0</v>
      </c>
      <c r="D140" s="124">
        <f t="shared" ref="D140:H140" si="105">D141+D142</f>
        <v>1152040</v>
      </c>
      <c r="E140" s="124">
        <f t="shared" si="105"/>
        <v>1017750</v>
      </c>
      <c r="F140" s="124">
        <f t="shared" si="105"/>
        <v>1017750</v>
      </c>
      <c r="G140" s="124">
        <f t="shared" si="105"/>
        <v>1017750</v>
      </c>
      <c r="H140" s="124">
        <f t="shared" si="105"/>
        <v>382580</v>
      </c>
      <c r="I140" s="39">
        <f t="shared" si="103"/>
        <v>382580</v>
      </c>
      <c r="J140" s="39">
        <f t="shared" si="104"/>
        <v>0</v>
      </c>
      <c r="K140" s="124">
        <f t="shared" ref="K140" si="106">K141+K142</f>
        <v>635170</v>
      </c>
      <c r="L140" s="45"/>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row>
    <row r="141" spans="1:248" s="40" customFormat="1" ht="16.5" customHeight="1">
      <c r="A141" s="122"/>
      <c r="B141" s="141" t="s">
        <v>363</v>
      </c>
      <c r="C141" s="124"/>
      <c r="D141" s="88">
        <v>1152040</v>
      </c>
      <c r="E141" s="88">
        <v>1017750</v>
      </c>
      <c r="F141" s="88">
        <v>1017750</v>
      </c>
      <c r="G141" s="88">
        <v>1017750</v>
      </c>
      <c r="H141" s="88">
        <v>382580</v>
      </c>
      <c r="I141" s="39">
        <f t="shared" si="103"/>
        <v>382580</v>
      </c>
      <c r="J141" s="39">
        <f t="shared" si="104"/>
        <v>0</v>
      </c>
      <c r="K141" s="88">
        <v>635170</v>
      </c>
      <c r="L141" s="45"/>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row>
    <row r="142" spans="1:248" s="40" customFormat="1" ht="60">
      <c r="A142" s="122"/>
      <c r="B142" s="141" t="s">
        <v>365</v>
      </c>
      <c r="C142" s="124"/>
      <c r="D142" s="124"/>
      <c r="E142" s="124"/>
      <c r="F142" s="124"/>
      <c r="G142" s="124"/>
      <c r="H142" s="124"/>
      <c r="I142" s="39">
        <f t="shared" si="103"/>
        <v>0</v>
      </c>
      <c r="J142" s="39">
        <f t="shared" si="104"/>
        <v>0</v>
      </c>
      <c r="K142" s="124"/>
      <c r="L142" s="45"/>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c r="IJ142" s="31"/>
      <c r="IK142" s="31"/>
      <c r="IL142" s="31"/>
      <c r="IM142" s="31"/>
      <c r="IN142" s="31"/>
    </row>
    <row r="143" spans="1:248" s="40" customFormat="1">
      <c r="A143" s="122"/>
      <c r="B143" s="141" t="s">
        <v>518</v>
      </c>
      <c r="C143" s="124"/>
      <c r="D143" s="124"/>
      <c r="E143" s="124"/>
      <c r="F143" s="124"/>
      <c r="G143" s="124"/>
      <c r="H143" s="124"/>
      <c r="I143" s="39">
        <f t="shared" si="103"/>
        <v>0</v>
      </c>
      <c r="J143" s="39">
        <f t="shared" si="104"/>
        <v>0</v>
      </c>
      <c r="K143" s="124"/>
      <c r="L143" s="45"/>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c r="IG143" s="31"/>
      <c r="IH143" s="31"/>
      <c r="II143" s="31"/>
      <c r="IJ143" s="31"/>
      <c r="IK143" s="31"/>
      <c r="IL143" s="31"/>
      <c r="IM143" s="31"/>
      <c r="IN143" s="31"/>
    </row>
    <row r="144" spans="1:248" s="40" customFormat="1" ht="16.5" customHeight="1">
      <c r="A144" s="122"/>
      <c r="B144" s="125" t="s">
        <v>356</v>
      </c>
      <c r="C144" s="124"/>
      <c r="D144" s="124"/>
      <c r="E144" s="124"/>
      <c r="F144" s="124"/>
      <c r="G144" s="124"/>
      <c r="H144" s="124"/>
      <c r="I144" s="39">
        <f t="shared" si="103"/>
        <v>0</v>
      </c>
      <c r="J144" s="39">
        <f t="shared" si="104"/>
        <v>0</v>
      </c>
      <c r="K144" s="124"/>
      <c r="L144" s="45"/>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c r="IH144" s="31"/>
      <c r="II144" s="31"/>
      <c r="IJ144" s="31"/>
      <c r="IK144" s="31"/>
      <c r="IL144" s="31"/>
      <c r="IM144" s="31"/>
      <c r="IN144" s="31"/>
    </row>
    <row r="145" spans="1:254" s="40" customFormat="1" ht="30">
      <c r="A145" s="122" t="s">
        <v>390</v>
      </c>
      <c r="B145" s="120" t="s">
        <v>391</v>
      </c>
      <c r="C145" s="124">
        <f t="shared" ref="C145:H145" si="107">C146+C149+C152+C155+C158+C159+C160+C163+C164+C167</f>
        <v>0</v>
      </c>
      <c r="D145" s="124">
        <f t="shared" si="107"/>
        <v>7261090</v>
      </c>
      <c r="E145" s="124">
        <f t="shared" si="107"/>
        <v>7350870</v>
      </c>
      <c r="F145" s="124">
        <f t="shared" si="107"/>
        <v>7350870</v>
      </c>
      <c r="G145" s="124">
        <f t="shared" si="107"/>
        <v>7350863.0199999996</v>
      </c>
      <c r="H145" s="124">
        <f t="shared" si="107"/>
        <v>403310</v>
      </c>
      <c r="I145" s="39">
        <f t="shared" si="103"/>
        <v>403310</v>
      </c>
      <c r="J145" s="39">
        <f t="shared" si="104"/>
        <v>0</v>
      </c>
      <c r="K145" s="124">
        <f t="shared" ref="K145" si="108">K146+K149+K152+K155+K158+K159+K160+K163+K164+K167</f>
        <v>6947553.0199999996</v>
      </c>
      <c r="L145" s="45"/>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c r="IG145" s="31"/>
      <c r="IH145" s="31"/>
      <c r="II145" s="31"/>
      <c r="IJ145" s="31"/>
      <c r="IK145" s="31"/>
      <c r="IL145" s="31"/>
      <c r="IM145" s="31"/>
      <c r="IN145" s="31"/>
    </row>
    <row r="146" spans="1:254" s="40" customFormat="1">
      <c r="A146" s="122"/>
      <c r="B146" s="123" t="s">
        <v>379</v>
      </c>
      <c r="C146" s="124">
        <f t="shared" ref="C146:H146" si="109">C147+C148</f>
        <v>0</v>
      </c>
      <c r="D146" s="124">
        <f t="shared" si="109"/>
        <v>2358610</v>
      </c>
      <c r="E146" s="124">
        <f t="shared" si="109"/>
        <v>2547250</v>
      </c>
      <c r="F146" s="124">
        <f t="shared" si="109"/>
        <v>2547250</v>
      </c>
      <c r="G146" s="124">
        <f t="shared" si="109"/>
        <v>2547250</v>
      </c>
      <c r="H146" s="124">
        <f t="shared" si="109"/>
        <v>190520</v>
      </c>
      <c r="I146" s="39">
        <f t="shared" si="103"/>
        <v>190520</v>
      </c>
      <c r="J146" s="39">
        <f t="shared" si="104"/>
        <v>0</v>
      </c>
      <c r="K146" s="124">
        <f t="shared" ref="K146" si="110">K147+K148</f>
        <v>2356730</v>
      </c>
      <c r="L146" s="45"/>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c r="IG146" s="31"/>
      <c r="IH146" s="31"/>
      <c r="II146" s="31"/>
      <c r="IJ146" s="31"/>
      <c r="IK146" s="31"/>
      <c r="IL146" s="31"/>
      <c r="IM146" s="31"/>
      <c r="IN146" s="31"/>
    </row>
    <row r="147" spans="1:254" s="40" customFormat="1">
      <c r="A147" s="122"/>
      <c r="B147" s="123" t="s">
        <v>363</v>
      </c>
      <c r="C147" s="124"/>
      <c r="D147" s="88">
        <f>2358610-1800</f>
        <v>2356810</v>
      </c>
      <c r="E147" s="88">
        <f>2547250-1800</f>
        <v>2545450</v>
      </c>
      <c r="F147" s="88">
        <f>2547250-1800</f>
        <v>2545450</v>
      </c>
      <c r="G147" s="88">
        <v>2545450</v>
      </c>
      <c r="H147" s="88">
        <v>190520</v>
      </c>
      <c r="I147" s="39">
        <f t="shared" si="103"/>
        <v>190520</v>
      </c>
      <c r="J147" s="39">
        <f t="shared" si="104"/>
        <v>0</v>
      </c>
      <c r="K147" s="88">
        <v>2354930</v>
      </c>
      <c r="L147" s="45"/>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c r="IG147" s="31"/>
      <c r="IH147" s="31"/>
      <c r="II147" s="31"/>
      <c r="IJ147" s="31"/>
      <c r="IK147" s="31"/>
      <c r="IL147" s="31"/>
      <c r="IM147" s="31"/>
      <c r="IN147" s="31"/>
    </row>
    <row r="148" spans="1:254" s="40" customFormat="1" ht="71.45" customHeight="1">
      <c r="A148" s="122"/>
      <c r="B148" s="123" t="s">
        <v>365</v>
      </c>
      <c r="C148" s="124"/>
      <c r="D148" s="88">
        <v>1800</v>
      </c>
      <c r="E148" s="88">
        <v>1800</v>
      </c>
      <c r="F148" s="88">
        <v>1800</v>
      </c>
      <c r="G148" s="88">
        <v>1800</v>
      </c>
      <c r="H148" s="88">
        <v>0</v>
      </c>
      <c r="I148" s="39">
        <f t="shared" si="103"/>
        <v>0</v>
      </c>
      <c r="J148" s="39">
        <f t="shared" si="104"/>
        <v>0</v>
      </c>
      <c r="K148" s="88">
        <v>1800</v>
      </c>
      <c r="L148" s="45"/>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c r="IH148" s="31"/>
      <c r="II148" s="31"/>
      <c r="IJ148" s="31"/>
      <c r="IK148" s="31"/>
      <c r="IL148" s="31"/>
      <c r="IM148" s="31"/>
      <c r="IN148" s="31"/>
    </row>
    <row r="149" spans="1:254" s="40" customFormat="1" ht="30">
      <c r="A149" s="122"/>
      <c r="B149" s="143" t="s">
        <v>392</v>
      </c>
      <c r="C149" s="124">
        <f t="shared" ref="C149:H149" si="111">C150+C151</f>
        <v>0</v>
      </c>
      <c r="D149" s="124">
        <f t="shared" si="111"/>
        <v>2834210</v>
      </c>
      <c r="E149" s="124">
        <f t="shared" si="111"/>
        <v>2992150</v>
      </c>
      <c r="F149" s="124">
        <f t="shared" si="111"/>
        <v>2992150</v>
      </c>
      <c r="G149" s="124">
        <f t="shared" si="111"/>
        <v>2992143.02</v>
      </c>
      <c r="H149" s="124">
        <f t="shared" si="111"/>
        <v>180360</v>
      </c>
      <c r="I149" s="39">
        <f t="shared" si="103"/>
        <v>180360</v>
      </c>
      <c r="J149" s="39">
        <f t="shared" si="104"/>
        <v>0</v>
      </c>
      <c r="K149" s="124">
        <f t="shared" ref="K149" si="112">K150+K151</f>
        <v>2811783.02</v>
      </c>
      <c r="L149" s="45"/>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c r="IG149" s="31"/>
      <c r="IH149" s="31"/>
      <c r="II149" s="31"/>
      <c r="IJ149" s="31"/>
      <c r="IK149" s="31"/>
      <c r="IL149" s="31"/>
      <c r="IM149" s="31"/>
      <c r="IN149" s="31"/>
    </row>
    <row r="150" spans="1:254" s="40" customFormat="1" ht="16.5" customHeight="1">
      <c r="A150" s="122"/>
      <c r="B150" s="143" t="s">
        <v>363</v>
      </c>
      <c r="C150" s="124"/>
      <c r="D150" s="88">
        <f>2834210-6750</f>
        <v>2827460</v>
      </c>
      <c r="E150" s="88">
        <f>2992150-6750</f>
        <v>2985400</v>
      </c>
      <c r="F150" s="88">
        <f>2992150-6750</f>
        <v>2985400</v>
      </c>
      <c r="G150" s="88">
        <v>2985400</v>
      </c>
      <c r="H150" s="88">
        <v>180360</v>
      </c>
      <c r="I150" s="39">
        <f t="shared" si="103"/>
        <v>180360</v>
      </c>
      <c r="J150" s="39">
        <f t="shared" si="104"/>
        <v>0</v>
      </c>
      <c r="K150" s="88">
        <v>2805040</v>
      </c>
      <c r="L150" s="45"/>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c r="IC150" s="31"/>
      <c r="ID150" s="31"/>
      <c r="IE150" s="31"/>
      <c r="IF150" s="31"/>
      <c r="IG150" s="31"/>
      <c r="IH150" s="31"/>
      <c r="II150" s="31"/>
      <c r="IJ150" s="31"/>
      <c r="IK150" s="31"/>
      <c r="IL150" s="31"/>
      <c r="IM150" s="31"/>
      <c r="IN150" s="31"/>
    </row>
    <row r="151" spans="1:254" s="40" customFormat="1" ht="60">
      <c r="A151" s="122"/>
      <c r="B151" s="143" t="s">
        <v>365</v>
      </c>
      <c r="C151" s="124"/>
      <c r="D151" s="88">
        <v>6750</v>
      </c>
      <c r="E151" s="88">
        <v>6750</v>
      </c>
      <c r="F151" s="88">
        <v>6750</v>
      </c>
      <c r="G151" s="88">
        <v>6743.02</v>
      </c>
      <c r="H151" s="88">
        <v>0</v>
      </c>
      <c r="I151" s="39">
        <f t="shared" si="103"/>
        <v>0</v>
      </c>
      <c r="J151" s="39">
        <f t="shared" si="104"/>
        <v>0</v>
      </c>
      <c r="K151" s="88">
        <v>6743.02</v>
      </c>
      <c r="L151" s="45"/>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c r="IC151" s="31"/>
      <c r="ID151" s="31"/>
      <c r="IE151" s="31"/>
      <c r="IF151" s="31"/>
      <c r="IG151" s="31"/>
      <c r="IH151" s="31"/>
      <c r="II151" s="31"/>
      <c r="IJ151" s="31"/>
      <c r="IK151" s="31"/>
      <c r="IL151" s="31"/>
      <c r="IM151" s="31"/>
      <c r="IN151" s="31"/>
    </row>
    <row r="152" spans="1:254" s="40" customFormat="1">
      <c r="A152" s="122"/>
      <c r="B152" s="123" t="s">
        <v>393</v>
      </c>
      <c r="C152" s="124">
        <f t="shared" ref="C152:H152" si="113">C153+C154</f>
        <v>0</v>
      </c>
      <c r="D152" s="124">
        <f t="shared" si="113"/>
        <v>2068270</v>
      </c>
      <c r="E152" s="124">
        <f t="shared" si="113"/>
        <v>1811470</v>
      </c>
      <c r="F152" s="124">
        <f t="shared" si="113"/>
        <v>1811470</v>
      </c>
      <c r="G152" s="124">
        <f t="shared" si="113"/>
        <v>1811470</v>
      </c>
      <c r="H152" s="124">
        <f t="shared" si="113"/>
        <v>32430</v>
      </c>
      <c r="I152" s="39">
        <f t="shared" si="103"/>
        <v>32430</v>
      </c>
      <c r="J152" s="39">
        <f t="shared" si="104"/>
        <v>0</v>
      </c>
      <c r="K152" s="124">
        <f t="shared" ref="K152" si="114">K153+K154</f>
        <v>1779040</v>
      </c>
      <c r="L152" s="45"/>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row>
    <row r="153" spans="1:254" s="40" customFormat="1" ht="16.5" customHeight="1">
      <c r="A153" s="122"/>
      <c r="B153" s="123" t="s">
        <v>363</v>
      </c>
      <c r="C153" s="124"/>
      <c r="D153" s="88">
        <v>2068270</v>
      </c>
      <c r="E153" s="88">
        <v>1811470</v>
      </c>
      <c r="F153" s="88">
        <v>1811470</v>
      </c>
      <c r="G153" s="88">
        <v>1811470</v>
      </c>
      <c r="H153" s="88">
        <v>32430</v>
      </c>
      <c r="I153" s="39">
        <f t="shared" si="103"/>
        <v>32430</v>
      </c>
      <c r="J153" s="39">
        <f t="shared" si="104"/>
        <v>0</v>
      </c>
      <c r="K153" s="88">
        <v>1779040</v>
      </c>
      <c r="L153" s="45"/>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c r="IG153" s="31"/>
      <c r="IH153" s="31"/>
      <c r="II153" s="31"/>
      <c r="IJ153" s="31"/>
      <c r="IK153" s="31"/>
      <c r="IL153" s="31"/>
      <c r="IM153" s="31"/>
      <c r="IN153" s="31"/>
    </row>
    <row r="154" spans="1:254" s="40" customFormat="1" ht="60">
      <c r="A154" s="118"/>
      <c r="B154" s="123" t="s">
        <v>365</v>
      </c>
      <c r="C154" s="124"/>
      <c r="D154" s="88"/>
      <c r="E154" s="88"/>
      <c r="F154" s="88"/>
      <c r="G154" s="88"/>
      <c r="H154" s="88"/>
      <c r="I154" s="39">
        <f t="shared" si="103"/>
        <v>0</v>
      </c>
      <c r="J154" s="39">
        <f t="shared" si="104"/>
        <v>0</v>
      </c>
      <c r="K154" s="88"/>
      <c r="L154" s="45"/>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row>
    <row r="155" spans="1:254" s="40" customFormat="1" ht="30">
      <c r="A155" s="122"/>
      <c r="B155" s="123" t="s">
        <v>394</v>
      </c>
      <c r="C155" s="124">
        <f>C156+C157</f>
        <v>0</v>
      </c>
      <c r="D155" s="124">
        <f t="shared" ref="D155:H155" si="115">D156+D157</f>
        <v>0</v>
      </c>
      <c r="E155" s="124">
        <f t="shared" si="115"/>
        <v>0</v>
      </c>
      <c r="F155" s="124">
        <f t="shared" si="115"/>
        <v>0</v>
      </c>
      <c r="G155" s="124">
        <f t="shared" si="115"/>
        <v>0</v>
      </c>
      <c r="H155" s="124">
        <f t="shared" si="115"/>
        <v>0</v>
      </c>
      <c r="I155" s="39">
        <f t="shared" si="103"/>
        <v>0</v>
      </c>
      <c r="J155" s="39">
        <f t="shared" si="104"/>
        <v>0</v>
      </c>
      <c r="K155" s="124">
        <f t="shared" ref="K155" si="116">K156+K157</f>
        <v>0</v>
      </c>
      <c r="L155" s="45"/>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row>
    <row r="156" spans="1:254" s="40" customFormat="1">
      <c r="A156" s="122"/>
      <c r="B156" s="123" t="s">
        <v>363</v>
      </c>
      <c r="C156" s="124"/>
      <c r="D156" s="124"/>
      <c r="E156" s="124"/>
      <c r="F156" s="124"/>
      <c r="G156" s="124"/>
      <c r="H156" s="124"/>
      <c r="I156" s="39">
        <f t="shared" si="103"/>
        <v>0</v>
      </c>
      <c r="J156" s="39">
        <f t="shared" si="104"/>
        <v>0</v>
      </c>
      <c r="K156" s="124"/>
      <c r="L156" s="45"/>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c r="IJ156" s="31"/>
      <c r="IK156" s="31"/>
      <c r="IL156" s="31"/>
      <c r="IM156" s="31"/>
      <c r="IN156" s="31"/>
    </row>
    <row r="157" spans="1:254" s="40" customFormat="1" ht="60">
      <c r="A157" s="122"/>
      <c r="B157" s="123" t="s">
        <v>365</v>
      </c>
      <c r="C157" s="124"/>
      <c r="D157" s="124"/>
      <c r="E157" s="124"/>
      <c r="F157" s="124"/>
      <c r="G157" s="124"/>
      <c r="H157" s="124"/>
      <c r="I157" s="39">
        <f t="shared" si="103"/>
        <v>0</v>
      </c>
      <c r="J157" s="39">
        <f t="shared" si="104"/>
        <v>0</v>
      </c>
      <c r="K157" s="124"/>
      <c r="L157" s="45"/>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c r="IJ157" s="31"/>
      <c r="IK157" s="31"/>
      <c r="IL157" s="31"/>
      <c r="IM157" s="31"/>
      <c r="IN157" s="31"/>
    </row>
    <row r="158" spans="1:254" s="40" customFormat="1" ht="16.5" customHeight="1">
      <c r="A158" s="122"/>
      <c r="B158" s="123" t="s">
        <v>395</v>
      </c>
      <c r="C158" s="124"/>
      <c r="D158" s="124"/>
      <c r="E158" s="124"/>
      <c r="F158" s="124"/>
      <c r="G158" s="124"/>
      <c r="H158" s="124"/>
      <c r="I158" s="39">
        <f t="shared" si="103"/>
        <v>0</v>
      </c>
      <c r="J158" s="39">
        <f t="shared" si="104"/>
        <v>0</v>
      </c>
      <c r="K158" s="124"/>
      <c r="L158" s="45"/>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c r="IC158" s="31"/>
      <c r="ID158" s="31"/>
      <c r="IE158" s="31"/>
      <c r="IF158" s="31"/>
      <c r="IG158" s="31"/>
      <c r="IH158" s="31"/>
      <c r="II158" s="31"/>
      <c r="IJ158" s="31"/>
      <c r="IK158" s="31"/>
      <c r="IL158" s="31"/>
      <c r="IM158" s="31"/>
      <c r="IN158" s="31"/>
    </row>
    <row r="159" spans="1:254" ht="16.5" customHeight="1">
      <c r="A159" s="122"/>
      <c r="B159" s="123" t="s">
        <v>376</v>
      </c>
      <c r="C159" s="124"/>
      <c r="D159" s="124"/>
      <c r="E159" s="124"/>
      <c r="F159" s="124"/>
      <c r="G159" s="124"/>
      <c r="H159" s="124"/>
      <c r="I159" s="39">
        <f t="shared" si="103"/>
        <v>0</v>
      </c>
      <c r="J159" s="39">
        <f t="shared" si="104"/>
        <v>0</v>
      </c>
      <c r="K159" s="124"/>
      <c r="L159" s="45"/>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O159" s="40"/>
      <c r="IP159" s="40"/>
      <c r="IQ159" s="40"/>
      <c r="IR159" s="40"/>
      <c r="IS159" s="40"/>
      <c r="IT159" s="40"/>
    </row>
    <row r="160" spans="1:254">
      <c r="A160" s="118"/>
      <c r="B160" s="123" t="s">
        <v>396</v>
      </c>
      <c r="C160" s="124">
        <f t="shared" ref="C160:H160" si="117">C161+C162</f>
        <v>0</v>
      </c>
      <c r="D160" s="124">
        <f t="shared" si="117"/>
        <v>0</v>
      </c>
      <c r="E160" s="124">
        <f t="shared" si="117"/>
        <v>0</v>
      </c>
      <c r="F160" s="124">
        <f t="shared" si="117"/>
        <v>0</v>
      </c>
      <c r="G160" s="124">
        <f t="shared" si="117"/>
        <v>0</v>
      </c>
      <c r="H160" s="124">
        <f t="shared" si="117"/>
        <v>0</v>
      </c>
      <c r="I160" s="39">
        <f t="shared" si="103"/>
        <v>0</v>
      </c>
      <c r="J160" s="39">
        <f t="shared" si="104"/>
        <v>0</v>
      </c>
      <c r="K160" s="124">
        <f t="shared" ref="K160" si="118">K161+K162</f>
        <v>0</v>
      </c>
      <c r="L160" s="45"/>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O160" s="40"/>
      <c r="IP160" s="40"/>
      <c r="IQ160" s="40"/>
      <c r="IR160" s="40"/>
      <c r="IS160" s="40"/>
      <c r="IT160" s="40"/>
    </row>
    <row r="161" spans="1:254">
      <c r="A161" s="122"/>
      <c r="B161" s="123" t="s">
        <v>363</v>
      </c>
      <c r="C161" s="124"/>
      <c r="D161" s="124"/>
      <c r="E161" s="124"/>
      <c r="F161" s="124"/>
      <c r="G161" s="124"/>
      <c r="H161" s="124"/>
      <c r="I161" s="39">
        <f t="shared" si="103"/>
        <v>0</v>
      </c>
      <c r="J161" s="39">
        <f t="shared" si="104"/>
        <v>0</v>
      </c>
      <c r="K161" s="124"/>
      <c r="L161" s="45"/>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row>
    <row r="162" spans="1:254" ht="60">
      <c r="A162" s="122"/>
      <c r="B162" s="123" t="s">
        <v>365</v>
      </c>
      <c r="C162" s="124"/>
      <c r="D162" s="124"/>
      <c r="E162" s="124"/>
      <c r="F162" s="124"/>
      <c r="G162" s="124"/>
      <c r="H162" s="124"/>
      <c r="I162" s="39">
        <f t="shared" si="103"/>
        <v>0</v>
      </c>
      <c r="J162" s="39">
        <f t="shared" si="104"/>
        <v>0</v>
      </c>
      <c r="K162" s="124"/>
      <c r="L162" s="45"/>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row>
    <row r="163" spans="1:254" ht="45">
      <c r="A163" s="122"/>
      <c r="B163" s="144" t="s">
        <v>501</v>
      </c>
      <c r="C163" s="124"/>
      <c r="D163" s="124"/>
      <c r="E163" s="124"/>
      <c r="F163" s="124"/>
      <c r="G163" s="124"/>
      <c r="H163" s="124"/>
      <c r="I163" s="39">
        <f t="shared" si="103"/>
        <v>0</v>
      </c>
      <c r="J163" s="39">
        <f t="shared" si="104"/>
        <v>0</v>
      </c>
      <c r="K163" s="124"/>
      <c r="L163" s="45"/>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row>
    <row r="164" spans="1:254" ht="30">
      <c r="A164" s="122"/>
      <c r="B164" s="144" t="s">
        <v>397</v>
      </c>
      <c r="C164" s="124">
        <f>C165+C166</f>
        <v>0</v>
      </c>
      <c r="D164" s="124">
        <f t="shared" ref="D164:H164" si="119">D165+D166</f>
        <v>0</v>
      </c>
      <c r="E164" s="124">
        <f t="shared" si="119"/>
        <v>0</v>
      </c>
      <c r="F164" s="124">
        <f t="shared" si="119"/>
        <v>0</v>
      </c>
      <c r="G164" s="124">
        <f t="shared" si="119"/>
        <v>0</v>
      </c>
      <c r="H164" s="124">
        <f t="shared" si="119"/>
        <v>0</v>
      </c>
      <c r="I164" s="39">
        <f t="shared" si="103"/>
        <v>0</v>
      </c>
      <c r="J164" s="39">
        <f t="shared" si="104"/>
        <v>0</v>
      </c>
      <c r="K164" s="124">
        <f t="shared" ref="K164" si="120">K165+K166</f>
        <v>0</v>
      </c>
      <c r="L164" s="45"/>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row>
    <row r="165" spans="1:254">
      <c r="A165" s="122"/>
      <c r="B165" s="144" t="s">
        <v>363</v>
      </c>
      <c r="C165" s="124"/>
      <c r="D165" s="124"/>
      <c r="E165" s="124"/>
      <c r="F165" s="124"/>
      <c r="G165" s="124"/>
      <c r="H165" s="124"/>
      <c r="I165" s="39">
        <f t="shared" si="103"/>
        <v>0</v>
      </c>
      <c r="J165" s="39">
        <f t="shared" si="104"/>
        <v>0</v>
      </c>
      <c r="K165" s="124"/>
      <c r="L165" s="45"/>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row>
    <row r="166" spans="1:254" ht="60">
      <c r="A166" s="122"/>
      <c r="B166" s="144" t="s">
        <v>365</v>
      </c>
      <c r="C166" s="124"/>
      <c r="D166" s="124"/>
      <c r="E166" s="124"/>
      <c r="F166" s="124"/>
      <c r="G166" s="124"/>
      <c r="H166" s="124"/>
      <c r="I166" s="39">
        <f t="shared" si="103"/>
        <v>0</v>
      </c>
      <c r="J166" s="39">
        <f t="shared" si="104"/>
        <v>0</v>
      </c>
      <c r="K166" s="124"/>
      <c r="L166" s="45"/>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row>
    <row r="167" spans="1:254" s="40" customFormat="1" ht="30">
      <c r="A167" s="122"/>
      <c r="B167" s="145" t="s">
        <v>398</v>
      </c>
      <c r="C167" s="124">
        <f t="shared" ref="C167:H167" si="121">C168+C171+C172+C175</f>
        <v>0</v>
      </c>
      <c r="D167" s="124">
        <f t="shared" si="121"/>
        <v>0</v>
      </c>
      <c r="E167" s="124">
        <f t="shared" si="121"/>
        <v>0</v>
      </c>
      <c r="F167" s="124">
        <f t="shared" si="121"/>
        <v>0</v>
      </c>
      <c r="G167" s="124">
        <f t="shared" si="121"/>
        <v>0</v>
      </c>
      <c r="H167" s="124">
        <f t="shared" si="121"/>
        <v>0</v>
      </c>
      <c r="I167" s="39">
        <f t="shared" si="103"/>
        <v>0</v>
      </c>
      <c r="J167" s="39">
        <f t="shared" si="104"/>
        <v>0</v>
      </c>
      <c r="K167" s="124">
        <f t="shared" ref="K167" si="122">K168+K171+K172+K175</f>
        <v>0</v>
      </c>
      <c r="L167" s="45"/>
      <c r="IO167" s="31"/>
      <c r="IP167" s="31"/>
      <c r="IQ167" s="31"/>
      <c r="IR167" s="31"/>
      <c r="IS167" s="31"/>
      <c r="IT167" s="31"/>
    </row>
    <row r="168" spans="1:254" s="40" customFormat="1">
      <c r="A168" s="122"/>
      <c r="B168" s="146" t="s">
        <v>399</v>
      </c>
      <c r="C168" s="124">
        <f t="shared" ref="C168:H168" si="123">C169+C170</f>
        <v>0</v>
      </c>
      <c r="D168" s="124">
        <f t="shared" si="123"/>
        <v>0</v>
      </c>
      <c r="E168" s="124">
        <f t="shared" si="123"/>
        <v>0</v>
      </c>
      <c r="F168" s="124">
        <f t="shared" si="123"/>
        <v>0</v>
      </c>
      <c r="G168" s="124">
        <f t="shared" si="123"/>
        <v>0</v>
      </c>
      <c r="H168" s="124">
        <f t="shared" si="123"/>
        <v>0</v>
      </c>
      <c r="I168" s="39">
        <f t="shared" si="103"/>
        <v>0</v>
      </c>
      <c r="J168" s="39">
        <f t="shared" si="104"/>
        <v>0</v>
      </c>
      <c r="K168" s="124">
        <f t="shared" ref="K168" si="124">K169+K170</f>
        <v>0</v>
      </c>
      <c r="L168" s="45"/>
      <c r="IO168" s="31"/>
      <c r="IP168" s="31"/>
      <c r="IQ168" s="31"/>
      <c r="IR168" s="31"/>
      <c r="IS168" s="31"/>
      <c r="IT168" s="31"/>
    </row>
    <row r="169" spans="1:254">
      <c r="A169" s="122"/>
      <c r="B169" s="146" t="s">
        <v>363</v>
      </c>
      <c r="C169" s="124"/>
      <c r="D169" s="124"/>
      <c r="E169" s="124"/>
      <c r="F169" s="124"/>
      <c r="G169" s="124"/>
      <c r="H169" s="124"/>
      <c r="I169" s="39">
        <f t="shared" si="103"/>
        <v>0</v>
      </c>
      <c r="J169" s="39">
        <f t="shared" si="104"/>
        <v>0</v>
      </c>
      <c r="K169" s="124"/>
      <c r="L169" s="45"/>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c r="IT169" s="40"/>
    </row>
    <row r="170" spans="1:254" ht="60">
      <c r="A170" s="118"/>
      <c r="B170" s="146" t="s">
        <v>365</v>
      </c>
      <c r="C170" s="124"/>
      <c r="D170" s="124"/>
      <c r="E170" s="124"/>
      <c r="F170" s="124"/>
      <c r="G170" s="124"/>
      <c r="H170" s="124"/>
      <c r="I170" s="39">
        <f t="shared" si="103"/>
        <v>0</v>
      </c>
      <c r="J170" s="39">
        <f t="shared" si="104"/>
        <v>0</v>
      </c>
      <c r="K170" s="124"/>
      <c r="L170" s="45"/>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c r="IT170" s="40"/>
    </row>
    <row r="171" spans="1:254" ht="30">
      <c r="A171" s="118"/>
      <c r="B171" s="146" t="s">
        <v>400</v>
      </c>
      <c r="C171" s="124"/>
      <c r="D171" s="124"/>
      <c r="E171" s="124"/>
      <c r="F171" s="124"/>
      <c r="G171" s="124"/>
      <c r="H171" s="124"/>
      <c r="I171" s="39">
        <f t="shared" si="103"/>
        <v>0</v>
      </c>
      <c r="J171" s="39">
        <f t="shared" si="104"/>
        <v>0</v>
      </c>
      <c r="K171" s="124"/>
      <c r="L171" s="45"/>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row>
    <row r="172" spans="1:254" ht="30">
      <c r="A172" s="38"/>
      <c r="B172" s="48" t="s">
        <v>401</v>
      </c>
      <c r="C172" s="75">
        <f t="shared" ref="C172:H172" si="125">C173+C174</f>
        <v>0</v>
      </c>
      <c r="D172" s="75">
        <f t="shared" si="125"/>
        <v>0</v>
      </c>
      <c r="E172" s="75">
        <f t="shared" si="125"/>
        <v>0</v>
      </c>
      <c r="F172" s="75">
        <f t="shared" si="125"/>
        <v>0</v>
      </c>
      <c r="G172" s="124">
        <f t="shared" si="125"/>
        <v>0</v>
      </c>
      <c r="H172" s="124">
        <f t="shared" si="125"/>
        <v>0</v>
      </c>
      <c r="I172" s="39">
        <f t="shared" si="103"/>
        <v>0</v>
      </c>
      <c r="J172" s="39">
        <f t="shared" si="104"/>
        <v>0</v>
      </c>
      <c r="K172" s="124">
        <f t="shared" ref="K172" si="126">K173+K174</f>
        <v>0</v>
      </c>
      <c r="L172" s="45"/>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row>
    <row r="173" spans="1:254">
      <c r="A173" s="38"/>
      <c r="B173" s="48" t="s">
        <v>363</v>
      </c>
      <c r="C173" s="75"/>
      <c r="D173" s="75"/>
      <c r="E173" s="75"/>
      <c r="F173" s="75"/>
      <c r="G173" s="124"/>
      <c r="H173" s="124"/>
      <c r="I173" s="39">
        <f t="shared" si="103"/>
        <v>0</v>
      </c>
      <c r="J173" s="39">
        <f t="shared" si="104"/>
        <v>0</v>
      </c>
      <c r="K173" s="124"/>
      <c r="L173" s="45"/>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row>
    <row r="174" spans="1:254" ht="60">
      <c r="A174" s="42"/>
      <c r="B174" s="48" t="s">
        <v>365</v>
      </c>
      <c r="C174" s="75"/>
      <c r="D174" s="75"/>
      <c r="E174" s="75"/>
      <c r="F174" s="75"/>
      <c r="G174" s="124"/>
      <c r="H174" s="124"/>
      <c r="I174" s="39">
        <f t="shared" si="103"/>
        <v>0</v>
      </c>
      <c r="J174" s="39">
        <f t="shared" si="104"/>
        <v>0</v>
      </c>
      <c r="K174" s="124"/>
      <c r="L174" s="45"/>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row>
    <row r="175" spans="1:254" ht="30" customHeight="1">
      <c r="A175" s="42"/>
      <c r="B175" s="48" t="s">
        <v>402</v>
      </c>
      <c r="C175" s="75"/>
      <c r="D175" s="75"/>
      <c r="E175" s="75"/>
      <c r="F175" s="75"/>
      <c r="G175" s="124"/>
      <c r="H175" s="124"/>
      <c r="I175" s="39">
        <f t="shared" si="103"/>
        <v>0</v>
      </c>
      <c r="J175" s="39">
        <f t="shared" si="104"/>
        <v>0</v>
      </c>
      <c r="K175" s="124"/>
      <c r="L175" s="45"/>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row>
    <row r="176" spans="1:254" ht="16.5" customHeight="1">
      <c r="A176" s="42"/>
      <c r="B176" s="44" t="s">
        <v>356</v>
      </c>
      <c r="C176" s="75"/>
      <c r="D176" s="75"/>
      <c r="E176" s="75"/>
      <c r="F176" s="75"/>
      <c r="G176" s="124"/>
      <c r="H176" s="124"/>
      <c r="I176" s="39">
        <f t="shared" si="103"/>
        <v>0</v>
      </c>
      <c r="J176" s="39">
        <f t="shared" si="104"/>
        <v>0</v>
      </c>
      <c r="K176" s="124"/>
      <c r="L176" s="45"/>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row>
    <row r="177" spans="1:248">
      <c r="A177" s="38" t="s">
        <v>403</v>
      </c>
      <c r="B177" s="44" t="s">
        <v>404</v>
      </c>
      <c r="C177" s="74">
        <f t="shared" ref="C177:H177" si="127">C178+C179</f>
        <v>0</v>
      </c>
      <c r="D177" s="74">
        <f t="shared" si="127"/>
        <v>20761210</v>
      </c>
      <c r="E177" s="74">
        <f t="shared" si="127"/>
        <v>19536040</v>
      </c>
      <c r="F177" s="74">
        <f t="shared" si="127"/>
        <v>19536040</v>
      </c>
      <c r="G177" s="88">
        <f t="shared" si="127"/>
        <v>19527619</v>
      </c>
      <c r="H177" s="88">
        <f t="shared" si="127"/>
        <v>1672970.8</v>
      </c>
      <c r="I177" s="39">
        <f t="shared" si="103"/>
        <v>1672970.8000000007</v>
      </c>
      <c r="J177" s="39">
        <f t="shared" si="104"/>
        <v>0</v>
      </c>
      <c r="K177" s="88">
        <f t="shared" ref="K177" si="128">K178+K179</f>
        <v>17854648.199999999</v>
      </c>
      <c r="L177" s="45"/>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row>
    <row r="178" spans="1:248" ht="16.5" customHeight="1">
      <c r="A178" s="38"/>
      <c r="B178" s="44" t="s">
        <v>363</v>
      </c>
      <c r="C178" s="74"/>
      <c r="D178" s="74">
        <v>20672030</v>
      </c>
      <c r="E178" s="74">
        <v>19438520</v>
      </c>
      <c r="F178" s="74">
        <v>19438520</v>
      </c>
      <c r="G178" s="88">
        <v>19438520</v>
      </c>
      <c r="H178" s="88">
        <v>1664637.8</v>
      </c>
      <c r="I178" s="39">
        <f t="shared" si="103"/>
        <v>1664637.8000000007</v>
      </c>
      <c r="J178" s="39">
        <f t="shared" si="104"/>
        <v>0</v>
      </c>
      <c r="K178" s="88">
        <v>17773882.199999999</v>
      </c>
      <c r="L178" s="45"/>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row>
    <row r="179" spans="1:248" ht="60">
      <c r="A179" s="38"/>
      <c r="B179" s="44" t="s">
        <v>365</v>
      </c>
      <c r="C179" s="74"/>
      <c r="D179" s="74">
        <v>89180</v>
      </c>
      <c r="E179" s="74">
        <v>97520</v>
      </c>
      <c r="F179" s="74">
        <v>97520</v>
      </c>
      <c r="G179" s="88">
        <v>89099</v>
      </c>
      <c r="H179" s="88">
        <v>8333</v>
      </c>
      <c r="I179" s="39">
        <f t="shared" si="103"/>
        <v>8333</v>
      </c>
      <c r="J179" s="39">
        <f t="shared" si="104"/>
        <v>0</v>
      </c>
      <c r="K179" s="88">
        <v>80766</v>
      </c>
      <c r="L179" s="45"/>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row>
    <row r="180" spans="1:248" ht="16.5" customHeight="1">
      <c r="A180" s="42"/>
      <c r="B180" s="44" t="s">
        <v>356</v>
      </c>
      <c r="C180" s="74"/>
      <c r="D180" s="74"/>
      <c r="E180" s="74"/>
      <c r="F180" s="74"/>
      <c r="G180" s="88"/>
      <c r="H180" s="88"/>
      <c r="I180" s="39">
        <f t="shared" si="103"/>
        <v>0</v>
      </c>
      <c r="J180" s="39">
        <f t="shared" si="104"/>
        <v>0</v>
      </c>
      <c r="K180" s="88"/>
      <c r="L180" s="45"/>
      <c r="IN180" s="40"/>
    </row>
    <row r="181" spans="1:248">
      <c r="A181" s="42" t="s">
        <v>405</v>
      </c>
      <c r="B181" s="44" t="s">
        <v>406</v>
      </c>
      <c r="C181" s="75">
        <f t="shared" ref="C181:H181" si="129">C182+C183</f>
        <v>0</v>
      </c>
      <c r="D181" s="75">
        <f t="shared" si="129"/>
        <v>6076880</v>
      </c>
      <c r="E181" s="75">
        <f t="shared" si="129"/>
        <v>5439570</v>
      </c>
      <c r="F181" s="75">
        <f t="shared" si="129"/>
        <v>5439570</v>
      </c>
      <c r="G181" s="124">
        <f t="shared" si="129"/>
        <v>5438811.1500000004</v>
      </c>
      <c r="H181" s="124">
        <f t="shared" si="129"/>
        <v>410301.94</v>
      </c>
      <c r="I181" s="39">
        <f t="shared" si="103"/>
        <v>410301.94000000041</v>
      </c>
      <c r="J181" s="39">
        <f t="shared" si="104"/>
        <v>0</v>
      </c>
      <c r="K181" s="124">
        <f t="shared" ref="K181" si="130">K182+K183</f>
        <v>5028509.21</v>
      </c>
      <c r="L181" s="45"/>
      <c r="IN181" s="40"/>
    </row>
    <row r="182" spans="1:248">
      <c r="A182" s="42"/>
      <c r="B182" s="44" t="s">
        <v>363</v>
      </c>
      <c r="C182" s="75"/>
      <c r="D182" s="74">
        <f>6075000</f>
        <v>6075000</v>
      </c>
      <c r="E182" s="74">
        <v>5437690</v>
      </c>
      <c r="F182" s="74">
        <v>5437690</v>
      </c>
      <c r="G182" s="88">
        <v>5437284.2000000002</v>
      </c>
      <c r="H182" s="88">
        <v>409064.14</v>
      </c>
      <c r="I182" s="39">
        <f t="shared" si="103"/>
        <v>409064.1400000006</v>
      </c>
      <c r="J182" s="39">
        <f t="shared" si="104"/>
        <v>-5.8207660913467407E-10</v>
      </c>
      <c r="K182" s="88">
        <v>5028220.0599999996</v>
      </c>
      <c r="L182" s="45"/>
      <c r="IN182" s="40"/>
    </row>
    <row r="183" spans="1:248" ht="60">
      <c r="A183" s="42"/>
      <c r="B183" s="44" t="s">
        <v>365</v>
      </c>
      <c r="C183" s="75"/>
      <c r="D183" s="74">
        <v>1880</v>
      </c>
      <c r="E183" s="74">
        <v>1880</v>
      </c>
      <c r="F183" s="74">
        <v>1880</v>
      </c>
      <c r="G183" s="88">
        <v>1526.95</v>
      </c>
      <c r="H183" s="88">
        <v>1237.8</v>
      </c>
      <c r="I183" s="39">
        <f t="shared" si="103"/>
        <v>1237.8000000000002</v>
      </c>
      <c r="J183" s="39">
        <f t="shared" si="104"/>
        <v>0</v>
      </c>
      <c r="K183" s="88">
        <v>289.14999999999998</v>
      </c>
      <c r="L183" s="45"/>
      <c r="IN183" s="40"/>
    </row>
    <row r="184" spans="1:248">
      <c r="A184" s="42"/>
      <c r="B184" s="44" t="s">
        <v>356</v>
      </c>
      <c r="C184" s="75"/>
      <c r="D184" s="75"/>
      <c r="E184" s="75"/>
      <c r="F184" s="75"/>
      <c r="G184" s="124"/>
      <c r="H184" s="124"/>
      <c r="I184" s="39">
        <f t="shared" si="103"/>
        <v>0</v>
      </c>
      <c r="J184" s="39">
        <f t="shared" si="104"/>
        <v>0</v>
      </c>
      <c r="K184" s="124"/>
      <c r="L184" s="45"/>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row>
    <row r="185" spans="1:248">
      <c r="A185" s="42" t="s">
        <v>407</v>
      </c>
      <c r="B185" s="41" t="s">
        <v>408</v>
      </c>
      <c r="C185" s="74">
        <f>+C186+C197+C202+C207+C219</f>
        <v>0</v>
      </c>
      <c r="D185" s="74">
        <f t="shared" ref="D185:H185" si="131">+D186+D197+D202+D207+D219</f>
        <v>170794280</v>
      </c>
      <c r="E185" s="74">
        <f t="shared" si="131"/>
        <v>149091420</v>
      </c>
      <c r="F185" s="74">
        <f t="shared" si="131"/>
        <v>149091420</v>
      </c>
      <c r="G185" s="88">
        <f t="shared" si="131"/>
        <v>148405912.47</v>
      </c>
      <c r="H185" s="88">
        <f t="shared" si="131"/>
        <v>12436330.02</v>
      </c>
      <c r="I185" s="39">
        <f t="shared" si="103"/>
        <v>12436330.020000011</v>
      </c>
      <c r="J185" s="39">
        <f t="shared" si="104"/>
        <v>0</v>
      </c>
      <c r="K185" s="88">
        <f t="shared" ref="K185" si="132">+K186+K197+K202+K207+K219</f>
        <v>135969582.44999999</v>
      </c>
      <c r="L185" s="45"/>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row>
    <row r="186" spans="1:248">
      <c r="A186" s="42" t="s">
        <v>409</v>
      </c>
      <c r="B186" s="41" t="s">
        <v>410</v>
      </c>
      <c r="C186" s="74">
        <f>+C187+C191+C192+C193+C194+C195</f>
        <v>0</v>
      </c>
      <c r="D186" s="74">
        <f t="shared" ref="D186:H186" si="133">+D187+D191+D192+D193+D194+D195</f>
        <v>96244140</v>
      </c>
      <c r="E186" s="74">
        <f t="shared" si="133"/>
        <v>80224560</v>
      </c>
      <c r="F186" s="74">
        <f t="shared" si="133"/>
        <v>80224560</v>
      </c>
      <c r="G186" s="88">
        <f t="shared" si="133"/>
        <v>79543562.799999997</v>
      </c>
      <c r="H186" s="88">
        <f t="shared" si="133"/>
        <v>7042740</v>
      </c>
      <c r="I186" s="39">
        <f t="shared" si="103"/>
        <v>7042740</v>
      </c>
      <c r="J186" s="39">
        <f t="shared" si="104"/>
        <v>0</v>
      </c>
      <c r="K186" s="88">
        <f t="shared" ref="K186" si="134">+K187+K191+K192+K193+K194+K195</f>
        <v>72500822.799999997</v>
      </c>
      <c r="L186" s="45"/>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row>
    <row r="187" spans="1:248" ht="16.5" customHeight="1">
      <c r="A187" s="42"/>
      <c r="B187" s="47" t="s">
        <v>507</v>
      </c>
      <c r="C187" s="75">
        <f>C188+C189+C190</f>
        <v>0</v>
      </c>
      <c r="D187" s="74">
        <v>90729000</v>
      </c>
      <c r="E187" s="74">
        <v>74692480</v>
      </c>
      <c r="F187" s="74">
        <v>74692480</v>
      </c>
      <c r="G187" s="124">
        <f t="shared" ref="G187:H187" si="135">G188+G189+G190</f>
        <v>74692480</v>
      </c>
      <c r="H187" s="124">
        <f t="shared" si="135"/>
        <v>6558890</v>
      </c>
      <c r="I187" s="39">
        <f t="shared" si="103"/>
        <v>6558890</v>
      </c>
      <c r="J187" s="39">
        <f t="shared" si="104"/>
        <v>0</v>
      </c>
      <c r="K187" s="124">
        <f t="shared" ref="K187" si="136">K188+K189+K190</f>
        <v>68133590</v>
      </c>
      <c r="L187" s="45"/>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row>
    <row r="188" spans="1:248" ht="16.5" customHeight="1">
      <c r="A188" s="42"/>
      <c r="B188" s="73" t="s">
        <v>412</v>
      </c>
      <c r="C188" s="75"/>
      <c r="D188" s="74"/>
      <c r="E188" s="74"/>
      <c r="F188" s="74"/>
      <c r="G188" s="88">
        <v>34813763.079999998</v>
      </c>
      <c r="H188" s="88">
        <v>302574.61</v>
      </c>
      <c r="I188" s="39">
        <f t="shared" si="103"/>
        <v>302574.6099999994</v>
      </c>
      <c r="J188" s="39">
        <f t="shared" si="104"/>
        <v>5.8207660913467407E-10</v>
      </c>
      <c r="K188" s="88">
        <v>34511188.469999999</v>
      </c>
      <c r="L188" s="45"/>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row>
    <row r="189" spans="1:248">
      <c r="A189" s="42"/>
      <c r="B189" s="73" t="s">
        <v>413</v>
      </c>
      <c r="C189" s="75"/>
      <c r="D189" s="74"/>
      <c r="E189" s="74"/>
      <c r="F189" s="74"/>
      <c r="G189" s="88">
        <v>39764719.659999996</v>
      </c>
      <c r="H189" s="88">
        <v>6230950.96</v>
      </c>
      <c r="I189" s="39">
        <f t="shared" si="103"/>
        <v>6230950.9599999972</v>
      </c>
      <c r="J189" s="39">
        <f t="shared" si="104"/>
        <v>0</v>
      </c>
      <c r="K189" s="88">
        <v>33533768.699999999</v>
      </c>
      <c r="L189" s="45"/>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row>
    <row r="190" spans="1:248">
      <c r="A190" s="42"/>
      <c r="B190" s="73" t="s">
        <v>506</v>
      </c>
      <c r="C190" s="75"/>
      <c r="D190" s="74"/>
      <c r="E190" s="74"/>
      <c r="F190" s="74"/>
      <c r="G190" s="88">
        <v>113997.26</v>
      </c>
      <c r="H190" s="88">
        <v>25364.43</v>
      </c>
      <c r="I190" s="39">
        <f t="shared" si="103"/>
        <v>25364.429999999993</v>
      </c>
      <c r="J190" s="39">
        <f t="shared" si="104"/>
        <v>0</v>
      </c>
      <c r="K190" s="88">
        <v>88632.83</v>
      </c>
      <c r="L190" s="45"/>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row>
    <row r="191" spans="1:248">
      <c r="A191" s="38"/>
      <c r="B191" s="47" t="s">
        <v>414</v>
      </c>
      <c r="C191" s="75"/>
      <c r="D191" s="74">
        <v>4842000</v>
      </c>
      <c r="E191" s="74">
        <v>4801020</v>
      </c>
      <c r="F191" s="74">
        <v>4801020</v>
      </c>
      <c r="G191" s="88">
        <v>4322620</v>
      </c>
      <c r="H191" s="88">
        <v>448580</v>
      </c>
      <c r="I191" s="39">
        <f t="shared" si="103"/>
        <v>448580</v>
      </c>
      <c r="J191" s="39">
        <f t="shared" si="104"/>
        <v>0</v>
      </c>
      <c r="K191" s="88">
        <v>3874040</v>
      </c>
      <c r="L191" s="45"/>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row>
    <row r="192" spans="1:248" ht="30">
      <c r="A192" s="38"/>
      <c r="B192" s="47" t="s">
        <v>415</v>
      </c>
      <c r="C192" s="75"/>
      <c r="D192" s="74">
        <v>116610</v>
      </c>
      <c r="E192" s="74">
        <v>120040</v>
      </c>
      <c r="F192" s="74">
        <v>120040</v>
      </c>
      <c r="G192" s="88">
        <v>55960</v>
      </c>
      <c r="H192" s="88">
        <v>6270</v>
      </c>
      <c r="I192" s="39">
        <f t="shared" si="103"/>
        <v>6270</v>
      </c>
      <c r="J192" s="39">
        <f t="shared" si="104"/>
        <v>0</v>
      </c>
      <c r="K192" s="88">
        <v>49690</v>
      </c>
      <c r="L192" s="45"/>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row>
    <row r="193" spans="1:248" ht="45">
      <c r="A193" s="38"/>
      <c r="B193" s="47" t="s">
        <v>416</v>
      </c>
      <c r="C193" s="75"/>
      <c r="D193" s="74">
        <v>535000</v>
      </c>
      <c r="E193" s="74">
        <v>591300</v>
      </c>
      <c r="F193" s="74">
        <v>591300</v>
      </c>
      <c r="G193" s="88">
        <v>458750</v>
      </c>
      <c r="H193" s="88">
        <v>23500</v>
      </c>
      <c r="I193" s="39">
        <f t="shared" si="103"/>
        <v>23500</v>
      </c>
      <c r="J193" s="39">
        <f t="shared" si="104"/>
        <v>0</v>
      </c>
      <c r="K193" s="88">
        <v>435250</v>
      </c>
      <c r="L193" s="45"/>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row>
    <row r="194" spans="1:248" ht="60">
      <c r="A194" s="38"/>
      <c r="B194" s="47" t="s">
        <v>365</v>
      </c>
      <c r="C194" s="75"/>
      <c r="D194" s="74">
        <v>160</v>
      </c>
      <c r="E194" s="74">
        <v>160</v>
      </c>
      <c r="F194" s="74">
        <v>160</v>
      </c>
      <c r="G194" s="88">
        <v>52.8</v>
      </c>
      <c r="H194" s="88">
        <v>0</v>
      </c>
      <c r="I194" s="39">
        <f t="shared" si="103"/>
        <v>0</v>
      </c>
      <c r="J194" s="39">
        <f t="shared" si="104"/>
        <v>0</v>
      </c>
      <c r="K194" s="88">
        <v>52.8</v>
      </c>
      <c r="L194" s="45"/>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row>
    <row r="195" spans="1:248" ht="45">
      <c r="A195" s="38"/>
      <c r="B195" s="47" t="s">
        <v>502</v>
      </c>
      <c r="C195" s="75"/>
      <c r="D195" s="74">
        <v>21370</v>
      </c>
      <c r="E195" s="74">
        <v>19560</v>
      </c>
      <c r="F195" s="74">
        <v>19560</v>
      </c>
      <c r="G195" s="88">
        <v>13700</v>
      </c>
      <c r="H195" s="88">
        <v>5500</v>
      </c>
      <c r="I195" s="39">
        <f t="shared" si="103"/>
        <v>5500</v>
      </c>
      <c r="J195" s="39">
        <f t="shared" si="104"/>
        <v>0</v>
      </c>
      <c r="K195" s="88">
        <v>8200</v>
      </c>
      <c r="L195" s="45"/>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row>
    <row r="196" spans="1:248">
      <c r="A196" s="38"/>
      <c r="B196" s="44" t="s">
        <v>356</v>
      </c>
      <c r="C196" s="75"/>
      <c r="D196" s="74"/>
      <c r="E196" s="74"/>
      <c r="F196" s="74"/>
      <c r="G196" s="88">
        <v>-59149.84</v>
      </c>
      <c r="H196" s="88">
        <v>-365.2</v>
      </c>
      <c r="I196" s="39">
        <f t="shared" si="103"/>
        <v>-365.19999999999709</v>
      </c>
      <c r="J196" s="39">
        <f t="shared" si="104"/>
        <v>-2.8990143619012088E-12</v>
      </c>
      <c r="K196" s="88">
        <v>-58784.639999999999</v>
      </c>
      <c r="L196" s="45"/>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row>
    <row r="197" spans="1:248">
      <c r="A197" s="38" t="s">
        <v>417</v>
      </c>
      <c r="B197" s="49" t="s">
        <v>418</v>
      </c>
      <c r="C197" s="75">
        <f>C198+C199+C200</f>
        <v>0</v>
      </c>
      <c r="D197" s="75">
        <f t="shared" ref="D197:H197" si="137">D198+D199+D200</f>
        <v>29706180</v>
      </c>
      <c r="E197" s="75">
        <f t="shared" si="137"/>
        <v>27603760</v>
      </c>
      <c r="F197" s="75">
        <f t="shared" si="137"/>
        <v>27603760</v>
      </c>
      <c r="G197" s="124">
        <f t="shared" si="137"/>
        <v>27601719.870000001</v>
      </c>
      <c r="H197" s="124">
        <f t="shared" si="137"/>
        <v>1986543.32</v>
      </c>
      <c r="I197" s="39">
        <f t="shared" si="103"/>
        <v>1986543.3200000003</v>
      </c>
      <c r="J197" s="39">
        <f t="shared" si="104"/>
        <v>0</v>
      </c>
      <c r="K197" s="124">
        <f t="shared" ref="K197" si="138">K198+K199+K200</f>
        <v>25615176.550000001</v>
      </c>
      <c r="L197" s="45"/>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row>
    <row r="198" spans="1:248">
      <c r="A198" s="38"/>
      <c r="B198" s="50" t="s">
        <v>363</v>
      </c>
      <c r="C198" s="75"/>
      <c r="D198" s="74">
        <f>29690000</f>
        <v>29690000</v>
      </c>
      <c r="E198" s="74">
        <v>27587580</v>
      </c>
      <c r="F198" s="74">
        <v>27587580</v>
      </c>
      <c r="G198" s="88">
        <v>27587580</v>
      </c>
      <c r="H198" s="88">
        <v>1985090</v>
      </c>
      <c r="I198" s="39">
        <f t="shared" si="103"/>
        <v>1985090</v>
      </c>
      <c r="J198" s="39">
        <f t="shared" si="104"/>
        <v>0</v>
      </c>
      <c r="K198" s="88">
        <v>25602490</v>
      </c>
      <c r="L198" s="45"/>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row>
    <row r="199" spans="1:248" ht="60">
      <c r="A199" s="38"/>
      <c r="B199" s="50" t="s">
        <v>365</v>
      </c>
      <c r="C199" s="75"/>
      <c r="D199" s="74">
        <v>16180</v>
      </c>
      <c r="E199" s="74">
        <v>16180</v>
      </c>
      <c r="F199" s="74">
        <v>16180</v>
      </c>
      <c r="G199" s="88">
        <v>14139.87</v>
      </c>
      <c r="H199" s="88">
        <v>1453.32</v>
      </c>
      <c r="I199" s="39">
        <f t="shared" si="103"/>
        <v>1453.3200000000015</v>
      </c>
      <c r="J199" s="39">
        <f t="shared" si="104"/>
        <v>0</v>
      </c>
      <c r="K199" s="88">
        <v>12686.55</v>
      </c>
      <c r="L199" s="45"/>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row>
    <row r="200" spans="1:248" ht="30">
      <c r="A200" s="38"/>
      <c r="B200" s="50" t="s">
        <v>503</v>
      </c>
      <c r="C200" s="75"/>
      <c r="D200" s="74"/>
      <c r="E200" s="74"/>
      <c r="F200" s="74"/>
      <c r="G200" s="88"/>
      <c r="H200" s="88"/>
      <c r="I200" s="39">
        <f t="shared" si="103"/>
        <v>0</v>
      </c>
      <c r="J200" s="39">
        <f t="shared" si="104"/>
        <v>0</v>
      </c>
      <c r="K200" s="88"/>
      <c r="L200" s="45"/>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row>
    <row r="201" spans="1:248">
      <c r="A201" s="38"/>
      <c r="B201" s="44" t="s">
        <v>356</v>
      </c>
      <c r="C201" s="75"/>
      <c r="D201" s="74"/>
      <c r="E201" s="74"/>
      <c r="F201" s="74"/>
      <c r="G201" s="88">
        <v>-20221.43</v>
      </c>
      <c r="H201" s="88">
        <v>-6346.48</v>
      </c>
      <c r="I201" s="39">
        <f t="shared" ref="I201:I264" si="139">G201-K201</f>
        <v>-6346.48</v>
      </c>
      <c r="J201" s="39">
        <f t="shared" ref="J201:J264" si="140">H201-I201</f>
        <v>0</v>
      </c>
      <c r="K201" s="88">
        <v>-13874.95</v>
      </c>
      <c r="L201" s="45"/>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IN201" s="40"/>
    </row>
    <row r="202" spans="1:248">
      <c r="A202" s="38" t="s">
        <v>419</v>
      </c>
      <c r="B202" s="51" t="s">
        <v>420</v>
      </c>
      <c r="C202" s="75">
        <f t="shared" ref="C202:H202" si="141">+C203+C204+C205</f>
        <v>0</v>
      </c>
      <c r="D202" s="75">
        <f t="shared" si="141"/>
        <v>6458000</v>
      </c>
      <c r="E202" s="75">
        <f t="shared" si="141"/>
        <v>5550080</v>
      </c>
      <c r="F202" s="75">
        <f t="shared" si="141"/>
        <v>5550080</v>
      </c>
      <c r="G202" s="124">
        <f t="shared" si="141"/>
        <v>5550080</v>
      </c>
      <c r="H202" s="124">
        <f t="shared" si="141"/>
        <v>452040</v>
      </c>
      <c r="I202" s="39">
        <f t="shared" si="139"/>
        <v>452040</v>
      </c>
      <c r="J202" s="39">
        <f t="shared" si="140"/>
        <v>0</v>
      </c>
      <c r="K202" s="124">
        <f t="shared" ref="K202" si="142">+K203+K204+K205</f>
        <v>5098040</v>
      </c>
      <c r="L202" s="45"/>
      <c r="IN202" s="40"/>
    </row>
    <row r="203" spans="1:248">
      <c r="A203" s="38"/>
      <c r="B203" s="47" t="s">
        <v>411</v>
      </c>
      <c r="C203" s="75"/>
      <c r="D203" s="74">
        <v>6458000</v>
      </c>
      <c r="E203" s="74">
        <v>5550080</v>
      </c>
      <c r="F203" s="74">
        <v>5550080</v>
      </c>
      <c r="G203" s="74">
        <v>5550080</v>
      </c>
      <c r="H203" s="88">
        <v>452040</v>
      </c>
      <c r="I203" s="39">
        <f t="shared" si="139"/>
        <v>452040</v>
      </c>
      <c r="J203" s="39">
        <f t="shared" si="140"/>
        <v>0</v>
      </c>
      <c r="K203" s="88">
        <v>5098040</v>
      </c>
      <c r="L203" s="45"/>
      <c r="N203" s="52"/>
      <c r="O203" s="52"/>
      <c r="P203" s="52"/>
      <c r="Q203" s="52"/>
      <c r="R203" s="52"/>
      <c r="S203" s="52"/>
      <c r="T203" s="52"/>
      <c r="U203" s="52"/>
      <c r="V203" s="52"/>
      <c r="W203" s="52"/>
      <c r="X203" s="52"/>
      <c r="Y203" s="52"/>
      <c r="Z203" s="52"/>
      <c r="AA203" s="52"/>
      <c r="AB203" s="52"/>
      <c r="AC203" s="52"/>
      <c r="AD203" s="52"/>
      <c r="AE203" s="52"/>
      <c r="IN203" s="40"/>
    </row>
    <row r="204" spans="1:248" ht="30">
      <c r="A204" s="38"/>
      <c r="B204" s="47" t="s">
        <v>421</v>
      </c>
      <c r="C204" s="75"/>
      <c r="D204" s="74"/>
      <c r="E204" s="74"/>
      <c r="F204" s="74"/>
      <c r="G204" s="88"/>
      <c r="H204" s="88"/>
      <c r="I204" s="39">
        <f t="shared" si="139"/>
        <v>0</v>
      </c>
      <c r="J204" s="39">
        <f t="shared" si="140"/>
        <v>0</v>
      </c>
      <c r="K204" s="88"/>
      <c r="L204" s="45"/>
      <c r="N204" s="32"/>
      <c r="O204" s="32"/>
      <c r="P204" s="32"/>
      <c r="Q204" s="32"/>
      <c r="R204" s="32"/>
      <c r="S204" s="32"/>
      <c r="T204" s="32"/>
      <c r="U204" s="32"/>
      <c r="V204" s="32"/>
      <c r="W204" s="32"/>
      <c r="X204" s="32"/>
      <c r="Y204" s="32"/>
      <c r="Z204" s="32"/>
      <c r="AA204" s="32"/>
      <c r="AB204" s="32"/>
      <c r="AC204" s="32"/>
      <c r="AD204" s="32"/>
      <c r="AE204" s="32"/>
      <c r="IN204" s="40"/>
    </row>
    <row r="205" spans="1:248" ht="60">
      <c r="A205" s="38"/>
      <c r="B205" s="47" t="s">
        <v>365</v>
      </c>
      <c r="C205" s="75"/>
      <c r="D205" s="74"/>
      <c r="E205" s="74"/>
      <c r="F205" s="74"/>
      <c r="G205" s="88"/>
      <c r="H205" s="88"/>
      <c r="I205" s="39">
        <f t="shared" si="139"/>
        <v>0</v>
      </c>
      <c r="J205" s="39">
        <f t="shared" si="140"/>
        <v>0</v>
      </c>
      <c r="K205" s="88"/>
      <c r="L205" s="45"/>
      <c r="M205" s="32"/>
      <c r="N205" s="32"/>
      <c r="O205" s="32"/>
      <c r="P205" s="32"/>
      <c r="Q205" s="32"/>
      <c r="R205" s="32"/>
      <c r="S205" s="32"/>
      <c r="T205" s="32"/>
      <c r="U205" s="32"/>
      <c r="V205" s="32"/>
      <c r="W205" s="32"/>
      <c r="X205" s="32"/>
      <c r="Y205" s="32"/>
      <c r="Z205" s="32"/>
      <c r="AA205" s="32"/>
      <c r="AB205" s="32"/>
      <c r="AC205" s="32"/>
      <c r="AD205" s="32"/>
      <c r="AE205" s="32"/>
    </row>
    <row r="206" spans="1:248">
      <c r="A206" s="38"/>
      <c r="B206" s="44" t="s">
        <v>356</v>
      </c>
      <c r="C206" s="75"/>
      <c r="D206" s="74"/>
      <c r="E206" s="74"/>
      <c r="F206" s="74"/>
      <c r="G206" s="88">
        <v>-554</v>
      </c>
      <c r="H206" s="88">
        <v>0</v>
      </c>
      <c r="I206" s="39">
        <f t="shared" si="139"/>
        <v>0</v>
      </c>
      <c r="J206" s="39">
        <f t="shared" si="140"/>
        <v>0</v>
      </c>
      <c r="K206" s="88">
        <v>-554</v>
      </c>
      <c r="L206" s="45"/>
    </row>
    <row r="207" spans="1:248">
      <c r="A207" s="38" t="s">
        <v>422</v>
      </c>
      <c r="B207" s="51" t="s">
        <v>423</v>
      </c>
      <c r="C207" s="74">
        <f>+C208+C209+C213+C216+C210+C217</f>
        <v>0</v>
      </c>
      <c r="D207" s="74">
        <f t="shared" ref="D207:H207" si="143">+D208+D209+D213+D216+D210+D217</f>
        <v>27910810</v>
      </c>
      <c r="E207" s="74">
        <f t="shared" si="143"/>
        <v>27703430</v>
      </c>
      <c r="F207" s="74">
        <f t="shared" si="143"/>
        <v>27703430</v>
      </c>
      <c r="G207" s="88">
        <f t="shared" si="143"/>
        <v>27702589.800000001</v>
      </c>
      <c r="H207" s="88">
        <f t="shared" si="143"/>
        <v>2140216.7000000002</v>
      </c>
      <c r="I207" s="39">
        <f t="shared" si="139"/>
        <v>2140216.6999999993</v>
      </c>
      <c r="J207" s="39">
        <f t="shared" si="140"/>
        <v>0</v>
      </c>
      <c r="K207" s="88">
        <f t="shared" ref="K207" si="144">+K208+K209+K213+K216+K210+K217</f>
        <v>25562373.100000001</v>
      </c>
      <c r="L207" s="45"/>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row>
    <row r="208" spans="1:248">
      <c r="A208" s="38"/>
      <c r="B208" s="43" t="s">
        <v>424</v>
      </c>
      <c r="C208" s="75"/>
      <c r="D208" s="74">
        <f>27423160</f>
        <v>27423160</v>
      </c>
      <c r="E208" s="74">
        <v>27379760</v>
      </c>
      <c r="F208" s="74">
        <v>27379760</v>
      </c>
      <c r="G208" s="74">
        <v>27379760</v>
      </c>
      <c r="H208" s="88">
        <v>2091660</v>
      </c>
      <c r="I208" s="39">
        <f t="shared" si="139"/>
        <v>2091660</v>
      </c>
      <c r="J208" s="39">
        <f t="shared" si="140"/>
        <v>0</v>
      </c>
      <c r="K208" s="88">
        <f>25562373.1-274273.1</f>
        <v>25288100</v>
      </c>
      <c r="L208" s="45"/>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row>
    <row r="209" spans="1:248" ht="60">
      <c r="A209" s="38"/>
      <c r="B209" s="43" t="s">
        <v>365</v>
      </c>
      <c r="C209" s="75"/>
      <c r="D209" s="74">
        <v>17690</v>
      </c>
      <c r="E209" s="74">
        <v>17690</v>
      </c>
      <c r="F209" s="74">
        <v>17690</v>
      </c>
      <c r="G209" s="88">
        <v>16973.8</v>
      </c>
      <c r="H209" s="88">
        <v>1250.7</v>
      </c>
      <c r="I209" s="39">
        <f t="shared" si="139"/>
        <v>1250.6999999999989</v>
      </c>
      <c r="J209" s="39">
        <f t="shared" si="140"/>
        <v>0</v>
      </c>
      <c r="K209" s="88">
        <f>11131.01+4592.09</f>
        <v>15723.1</v>
      </c>
      <c r="L209" s="45"/>
      <c r="M209" s="40"/>
    </row>
    <row r="210" spans="1:248">
      <c r="A210" s="38"/>
      <c r="B210" s="43" t="s">
        <v>425</v>
      </c>
      <c r="C210" s="75">
        <f t="shared" ref="C210:H210" si="145">C211+C212</f>
        <v>0</v>
      </c>
      <c r="D210" s="75">
        <f t="shared" si="145"/>
        <v>468000</v>
      </c>
      <c r="E210" s="75">
        <f t="shared" si="145"/>
        <v>304450</v>
      </c>
      <c r="F210" s="75">
        <f t="shared" si="145"/>
        <v>304450</v>
      </c>
      <c r="G210" s="124">
        <f t="shared" si="145"/>
        <v>304450</v>
      </c>
      <c r="H210" s="124">
        <f t="shared" si="145"/>
        <v>47280</v>
      </c>
      <c r="I210" s="39">
        <f t="shared" si="139"/>
        <v>47280</v>
      </c>
      <c r="J210" s="39">
        <f t="shared" si="140"/>
        <v>0</v>
      </c>
      <c r="K210" s="124">
        <f t="shared" ref="K210" si="146">K211+K212</f>
        <v>257170</v>
      </c>
      <c r="L210" s="45"/>
      <c r="M210" s="40"/>
    </row>
    <row r="211" spans="1:248">
      <c r="A211" s="38"/>
      <c r="B211" s="43" t="s">
        <v>363</v>
      </c>
      <c r="C211" s="75"/>
      <c r="D211" s="74">
        <v>468000</v>
      </c>
      <c r="E211" s="74">
        <v>304450</v>
      </c>
      <c r="F211" s="74">
        <v>304450</v>
      </c>
      <c r="G211" s="88">
        <v>304450</v>
      </c>
      <c r="H211" s="88">
        <v>47280</v>
      </c>
      <c r="I211" s="39">
        <f t="shared" si="139"/>
        <v>47280</v>
      </c>
      <c r="J211" s="39">
        <f t="shared" si="140"/>
        <v>0</v>
      </c>
      <c r="K211" s="88">
        <v>257170</v>
      </c>
      <c r="L211" s="45"/>
      <c r="M211" s="40"/>
    </row>
    <row r="212" spans="1:248" ht="60">
      <c r="A212" s="38"/>
      <c r="B212" s="43" t="s">
        <v>365</v>
      </c>
      <c r="C212" s="75"/>
      <c r="D212" s="74"/>
      <c r="E212" s="74"/>
      <c r="F212" s="74"/>
      <c r="G212" s="88"/>
      <c r="H212" s="88"/>
      <c r="I212" s="39">
        <f t="shared" si="139"/>
        <v>0</v>
      </c>
      <c r="J212" s="39">
        <f t="shared" si="140"/>
        <v>0</v>
      </c>
      <c r="K212" s="88"/>
      <c r="L212" s="45"/>
    </row>
    <row r="213" spans="1:248" ht="30">
      <c r="A213" s="38"/>
      <c r="B213" s="43" t="s">
        <v>426</v>
      </c>
      <c r="C213" s="75">
        <f t="shared" ref="C213:H213" si="147">C214+C215</f>
        <v>0</v>
      </c>
      <c r="D213" s="75">
        <f t="shared" si="147"/>
        <v>1960</v>
      </c>
      <c r="E213" s="75">
        <f t="shared" si="147"/>
        <v>1530</v>
      </c>
      <c r="F213" s="75">
        <f t="shared" si="147"/>
        <v>1530</v>
      </c>
      <c r="G213" s="124">
        <f t="shared" si="147"/>
        <v>1406</v>
      </c>
      <c r="H213" s="124">
        <f t="shared" si="147"/>
        <v>26</v>
      </c>
      <c r="I213" s="39">
        <f t="shared" si="139"/>
        <v>26</v>
      </c>
      <c r="J213" s="39">
        <f t="shared" si="140"/>
        <v>0</v>
      </c>
      <c r="K213" s="124">
        <f t="shared" ref="K213" si="148">K214+K215</f>
        <v>1380</v>
      </c>
      <c r="L213" s="45"/>
    </row>
    <row r="214" spans="1:248">
      <c r="A214" s="42"/>
      <c r="B214" s="43" t="s">
        <v>363</v>
      </c>
      <c r="C214" s="75"/>
      <c r="D214" s="74">
        <v>1960</v>
      </c>
      <c r="E214" s="74">
        <v>1530</v>
      </c>
      <c r="F214" s="74">
        <v>1530</v>
      </c>
      <c r="G214" s="88">
        <v>1406</v>
      </c>
      <c r="H214" s="88">
        <v>26</v>
      </c>
      <c r="I214" s="39">
        <f t="shared" si="139"/>
        <v>26</v>
      </c>
      <c r="J214" s="39">
        <f t="shared" si="140"/>
        <v>0</v>
      </c>
      <c r="K214" s="88">
        <v>1380</v>
      </c>
      <c r="L214" s="45"/>
    </row>
    <row r="215" spans="1:248" ht="60">
      <c r="A215" s="42"/>
      <c r="B215" s="43" t="s">
        <v>365</v>
      </c>
      <c r="C215" s="75"/>
      <c r="D215" s="74"/>
      <c r="E215" s="74"/>
      <c r="F215" s="74"/>
      <c r="G215" s="88"/>
      <c r="H215" s="88"/>
      <c r="I215" s="39">
        <f t="shared" si="139"/>
        <v>0</v>
      </c>
      <c r="J215" s="39">
        <f t="shared" si="140"/>
        <v>0</v>
      </c>
      <c r="K215" s="88"/>
      <c r="L215" s="45"/>
      <c r="IN215" s="40"/>
    </row>
    <row r="216" spans="1:248" ht="30">
      <c r="A216" s="38"/>
      <c r="B216" s="43" t="s">
        <v>427</v>
      </c>
      <c r="C216" s="75"/>
      <c r="D216" s="74"/>
      <c r="E216" s="74"/>
      <c r="F216" s="74"/>
      <c r="G216" s="88"/>
      <c r="H216" s="88"/>
      <c r="I216" s="39">
        <f t="shared" si="139"/>
        <v>0</v>
      </c>
      <c r="J216" s="39">
        <f t="shared" si="140"/>
        <v>0</v>
      </c>
      <c r="K216" s="88"/>
      <c r="L216" s="45"/>
      <c r="IN216" s="40"/>
    </row>
    <row r="217" spans="1:248">
      <c r="A217" s="42"/>
      <c r="B217" s="43" t="s">
        <v>504</v>
      </c>
      <c r="C217" s="75"/>
      <c r="D217" s="74"/>
      <c r="E217" s="74"/>
      <c r="F217" s="74"/>
      <c r="G217" s="88"/>
      <c r="H217" s="88"/>
      <c r="I217" s="39">
        <f t="shared" si="139"/>
        <v>0</v>
      </c>
      <c r="J217" s="39">
        <f t="shared" si="140"/>
        <v>0</v>
      </c>
      <c r="K217" s="88"/>
      <c r="L217" s="45"/>
    </row>
    <row r="218" spans="1:248">
      <c r="A218" s="42"/>
      <c r="B218" s="44" t="s">
        <v>356</v>
      </c>
      <c r="C218" s="75"/>
      <c r="D218" s="74"/>
      <c r="E218" s="74"/>
      <c r="F218" s="74"/>
      <c r="G218" s="88">
        <v>-3494.44</v>
      </c>
      <c r="H218" s="88">
        <v>-1218.1099999999999</v>
      </c>
      <c r="I218" s="39">
        <f t="shared" si="139"/>
        <v>-1218.1100000000001</v>
      </c>
      <c r="J218" s="39">
        <f t="shared" si="140"/>
        <v>0</v>
      </c>
      <c r="K218" s="88">
        <v>-2276.33</v>
      </c>
      <c r="L218" s="45"/>
    </row>
    <row r="219" spans="1:248" ht="16.5" customHeight="1">
      <c r="A219" s="42" t="s">
        <v>428</v>
      </c>
      <c r="B219" s="51" t="s">
        <v>429</v>
      </c>
      <c r="C219" s="75">
        <f>+C220+C221+C222</f>
        <v>0</v>
      </c>
      <c r="D219" s="75">
        <f t="shared" ref="D219:H219" si="149">+D220+D221+D222</f>
        <v>10475150</v>
      </c>
      <c r="E219" s="75">
        <f t="shared" si="149"/>
        <v>8009590</v>
      </c>
      <c r="F219" s="75">
        <f t="shared" si="149"/>
        <v>8009590</v>
      </c>
      <c r="G219" s="124">
        <f t="shared" si="149"/>
        <v>8007960</v>
      </c>
      <c r="H219" s="124">
        <f t="shared" si="149"/>
        <v>814790</v>
      </c>
      <c r="I219" s="39">
        <f t="shared" si="139"/>
        <v>814790</v>
      </c>
      <c r="J219" s="39">
        <f t="shared" si="140"/>
        <v>0</v>
      </c>
      <c r="K219" s="124">
        <f t="shared" ref="K219" si="150">+K220+K221+K222</f>
        <v>7193170</v>
      </c>
      <c r="L219" s="45"/>
    </row>
    <row r="220" spans="1:248">
      <c r="A220" s="42"/>
      <c r="B220" s="47" t="s">
        <v>411</v>
      </c>
      <c r="C220" s="75"/>
      <c r="D220" s="74">
        <v>10471000</v>
      </c>
      <c r="E220" s="74">
        <v>8005440</v>
      </c>
      <c r="F220" s="74">
        <v>8005440</v>
      </c>
      <c r="G220" s="74">
        <v>8005440</v>
      </c>
      <c r="H220" s="88">
        <v>814790</v>
      </c>
      <c r="I220" s="39">
        <f t="shared" si="139"/>
        <v>814790</v>
      </c>
      <c r="J220" s="39">
        <f t="shared" si="140"/>
        <v>0</v>
      </c>
      <c r="K220" s="88">
        <v>7190650</v>
      </c>
      <c r="L220" s="45"/>
    </row>
    <row r="221" spans="1:248" ht="30">
      <c r="A221" s="42"/>
      <c r="B221" s="47" t="s">
        <v>421</v>
      </c>
      <c r="C221" s="75"/>
      <c r="D221" s="74"/>
      <c r="E221" s="74"/>
      <c r="F221" s="74"/>
      <c r="G221" s="88"/>
      <c r="H221" s="88"/>
      <c r="I221" s="39">
        <f t="shared" si="139"/>
        <v>0</v>
      </c>
      <c r="J221" s="39">
        <f t="shared" si="140"/>
        <v>0</v>
      </c>
      <c r="K221" s="88"/>
      <c r="L221" s="45"/>
    </row>
    <row r="222" spans="1:248" ht="60">
      <c r="A222" s="42"/>
      <c r="B222" s="47" t="s">
        <v>365</v>
      </c>
      <c r="C222" s="75"/>
      <c r="D222" s="74">
        <v>4150</v>
      </c>
      <c r="E222" s="74">
        <v>4150</v>
      </c>
      <c r="F222" s="74">
        <v>4150</v>
      </c>
      <c r="G222" s="88">
        <v>2520</v>
      </c>
      <c r="H222" s="88">
        <v>0</v>
      </c>
      <c r="I222" s="39">
        <f t="shared" si="139"/>
        <v>0</v>
      </c>
      <c r="J222" s="39">
        <f t="shared" si="140"/>
        <v>0</v>
      </c>
      <c r="K222" s="88">
        <v>2520</v>
      </c>
      <c r="L222" s="45"/>
    </row>
    <row r="223" spans="1:248">
      <c r="A223" s="42"/>
      <c r="B223" s="44" t="s">
        <v>356</v>
      </c>
      <c r="C223" s="75"/>
      <c r="D223" s="74"/>
      <c r="E223" s="74"/>
      <c r="F223" s="74"/>
      <c r="G223" s="88">
        <v>-2792.5</v>
      </c>
      <c r="H223" s="88">
        <v>-1768.5</v>
      </c>
      <c r="I223" s="39">
        <f t="shared" si="139"/>
        <v>-1768.5</v>
      </c>
      <c r="J223" s="39">
        <f t="shared" si="140"/>
        <v>0</v>
      </c>
      <c r="K223" s="88">
        <v>-1024</v>
      </c>
      <c r="L223" s="45"/>
    </row>
    <row r="224" spans="1:248">
      <c r="A224" s="42" t="s">
        <v>430</v>
      </c>
      <c r="B224" s="41" t="s">
        <v>431</v>
      </c>
      <c r="C224" s="75">
        <f t="shared" ref="C224:H224" si="151">C225+C226</f>
        <v>0</v>
      </c>
      <c r="D224" s="75">
        <f t="shared" si="151"/>
        <v>885000</v>
      </c>
      <c r="E224" s="75">
        <f t="shared" si="151"/>
        <v>740480</v>
      </c>
      <c r="F224" s="75">
        <f t="shared" si="151"/>
        <v>740480</v>
      </c>
      <c r="G224" s="124">
        <f t="shared" si="151"/>
        <v>740480</v>
      </c>
      <c r="H224" s="124">
        <f t="shared" si="151"/>
        <v>53060</v>
      </c>
      <c r="I224" s="39">
        <f t="shared" si="139"/>
        <v>53060</v>
      </c>
      <c r="J224" s="39">
        <f t="shared" si="140"/>
        <v>0</v>
      </c>
      <c r="K224" s="124">
        <f t="shared" ref="K224" si="152">K225+K226</f>
        <v>687420</v>
      </c>
      <c r="L224" s="45"/>
    </row>
    <row r="225" spans="1:12">
      <c r="A225" s="42"/>
      <c r="B225" s="53" t="s">
        <v>363</v>
      </c>
      <c r="C225" s="75"/>
      <c r="D225" s="74">
        <v>885000</v>
      </c>
      <c r="E225" s="74">
        <v>740480</v>
      </c>
      <c r="F225" s="74">
        <v>740480</v>
      </c>
      <c r="G225" s="74">
        <v>740480</v>
      </c>
      <c r="H225" s="88">
        <v>53060</v>
      </c>
      <c r="I225" s="39">
        <f t="shared" si="139"/>
        <v>53060</v>
      </c>
      <c r="J225" s="39">
        <f t="shared" si="140"/>
        <v>0</v>
      </c>
      <c r="K225" s="88">
        <v>687420</v>
      </c>
      <c r="L225" s="45"/>
    </row>
    <row r="226" spans="1:12" ht="60">
      <c r="A226" s="42"/>
      <c r="B226" s="53" t="s">
        <v>365</v>
      </c>
      <c r="C226" s="75"/>
      <c r="D226" s="74"/>
      <c r="E226" s="74"/>
      <c r="F226" s="74"/>
      <c r="G226" s="88"/>
      <c r="H226" s="88"/>
      <c r="I226" s="39">
        <f t="shared" si="139"/>
        <v>0</v>
      </c>
      <c r="J226" s="39">
        <f t="shared" si="140"/>
        <v>0</v>
      </c>
      <c r="K226" s="88"/>
      <c r="L226" s="45"/>
    </row>
    <row r="227" spans="1:12">
      <c r="A227" s="42"/>
      <c r="B227" s="44" t="s">
        <v>356</v>
      </c>
      <c r="C227" s="75"/>
      <c r="D227" s="74"/>
      <c r="E227" s="74"/>
      <c r="F227" s="74"/>
      <c r="G227" s="88">
        <v>-848.25</v>
      </c>
      <c r="H227" s="88">
        <v>0</v>
      </c>
      <c r="I227" s="39">
        <f t="shared" si="139"/>
        <v>0</v>
      </c>
      <c r="J227" s="39">
        <f t="shared" si="140"/>
        <v>0</v>
      </c>
      <c r="K227" s="88">
        <v>-848.25</v>
      </c>
      <c r="L227" s="45"/>
    </row>
    <row r="228" spans="1:12">
      <c r="A228" s="42" t="s">
        <v>432</v>
      </c>
      <c r="B228" s="41" t="s">
        <v>433</v>
      </c>
      <c r="C228" s="74">
        <f>+C229+C248</f>
        <v>0</v>
      </c>
      <c r="D228" s="74">
        <f t="shared" ref="D228:H228" si="153">+D229+D248</f>
        <v>232895460</v>
      </c>
      <c r="E228" s="74">
        <f t="shared" si="153"/>
        <v>220704420</v>
      </c>
      <c r="F228" s="74">
        <f t="shared" si="153"/>
        <v>220704420</v>
      </c>
      <c r="G228" s="88">
        <f t="shared" si="153"/>
        <v>218208987.22999999</v>
      </c>
      <c r="H228" s="88">
        <f t="shared" si="153"/>
        <v>16331336.92</v>
      </c>
      <c r="I228" s="39">
        <f t="shared" si="139"/>
        <v>16331336.919999987</v>
      </c>
      <c r="J228" s="39">
        <f t="shared" si="140"/>
        <v>0</v>
      </c>
      <c r="K228" s="88">
        <f t="shared" ref="K228" si="154">+K229+K248</f>
        <v>201877650.31</v>
      </c>
      <c r="L228" s="45"/>
    </row>
    <row r="229" spans="1:12">
      <c r="A229" s="42" t="s">
        <v>434</v>
      </c>
      <c r="B229" s="41" t="s">
        <v>435</v>
      </c>
      <c r="C229" s="75">
        <f>C230+C233+C234+C235+C237+C240+C243+C246+C236</f>
        <v>0</v>
      </c>
      <c r="D229" s="75">
        <f t="shared" ref="D229:H229" si="155">D230+D233+D234+D235+D237+D240+D243+D246+D236</f>
        <v>232895460</v>
      </c>
      <c r="E229" s="75">
        <f t="shared" si="155"/>
        <v>220704420</v>
      </c>
      <c r="F229" s="75">
        <f t="shared" si="155"/>
        <v>220704420</v>
      </c>
      <c r="G229" s="124">
        <f t="shared" si="155"/>
        <v>218208987.22999999</v>
      </c>
      <c r="H229" s="124">
        <f t="shared" si="155"/>
        <v>16331336.92</v>
      </c>
      <c r="I229" s="39">
        <f t="shared" si="139"/>
        <v>16331336.919999987</v>
      </c>
      <c r="J229" s="39">
        <f t="shared" si="140"/>
        <v>0</v>
      </c>
      <c r="K229" s="124">
        <f t="shared" ref="K229" si="156">K230+K233+K234+K235+K237+K240+K243+K246+K236</f>
        <v>201877650.31</v>
      </c>
      <c r="L229" s="45"/>
    </row>
    <row r="230" spans="1:12">
      <c r="A230" s="42"/>
      <c r="B230" s="43" t="s">
        <v>508</v>
      </c>
      <c r="C230" s="75">
        <f>C231+C232</f>
        <v>0</v>
      </c>
      <c r="D230" s="75">
        <v>212794250</v>
      </c>
      <c r="E230" s="75">
        <v>201331480</v>
      </c>
      <c r="F230" s="75">
        <v>201331480</v>
      </c>
      <c r="G230" s="124">
        <f t="shared" ref="G230:H230" si="157">G231+G232</f>
        <v>199936480</v>
      </c>
      <c r="H230" s="124">
        <f t="shared" si="157"/>
        <v>14774480</v>
      </c>
      <c r="I230" s="39">
        <f t="shared" si="139"/>
        <v>14774480</v>
      </c>
      <c r="J230" s="39">
        <f t="shared" si="140"/>
        <v>0</v>
      </c>
      <c r="K230" s="124">
        <f t="shared" ref="K230" si="158">K231+K232</f>
        <v>185162000</v>
      </c>
      <c r="L230" s="45"/>
    </row>
    <row r="231" spans="1:12">
      <c r="A231" s="42"/>
      <c r="B231" s="78" t="s">
        <v>509</v>
      </c>
      <c r="C231" s="75"/>
      <c r="D231" s="74"/>
      <c r="E231" s="74"/>
      <c r="F231" s="74"/>
      <c r="G231" s="88">
        <v>197920024.91999999</v>
      </c>
      <c r="H231" s="88">
        <v>14517861</v>
      </c>
      <c r="I231" s="39">
        <f t="shared" si="139"/>
        <v>14517861</v>
      </c>
      <c r="J231" s="39">
        <f t="shared" si="140"/>
        <v>0</v>
      </c>
      <c r="K231" s="88">
        <v>183402163.91999999</v>
      </c>
      <c r="L231" s="45"/>
    </row>
    <row r="232" spans="1:12">
      <c r="A232" s="42"/>
      <c r="B232" s="78" t="s">
        <v>510</v>
      </c>
      <c r="C232" s="75"/>
      <c r="D232" s="74"/>
      <c r="E232" s="74"/>
      <c r="F232" s="74"/>
      <c r="G232" s="88">
        <v>2016455.08</v>
      </c>
      <c r="H232" s="88">
        <v>256619</v>
      </c>
      <c r="I232" s="39">
        <f t="shared" si="139"/>
        <v>256619</v>
      </c>
      <c r="J232" s="39">
        <f t="shared" si="140"/>
        <v>0</v>
      </c>
      <c r="K232" s="88">
        <v>1759836.08</v>
      </c>
      <c r="L232" s="45"/>
    </row>
    <row r="233" spans="1:12" ht="60">
      <c r="A233" s="42"/>
      <c r="B233" s="43" t="s">
        <v>365</v>
      </c>
      <c r="C233" s="75"/>
      <c r="D233" s="74">
        <v>281180</v>
      </c>
      <c r="E233" s="74">
        <v>281180</v>
      </c>
      <c r="F233" s="74">
        <v>281180</v>
      </c>
      <c r="G233" s="88">
        <v>251670.23</v>
      </c>
      <c r="H233" s="88">
        <v>34741.919999999998</v>
      </c>
      <c r="I233" s="39">
        <f t="shared" si="139"/>
        <v>34741.920000000013</v>
      </c>
      <c r="J233" s="39">
        <f t="shared" si="140"/>
        <v>0</v>
      </c>
      <c r="K233" s="88">
        <v>216928.31</v>
      </c>
      <c r="L233" s="45"/>
    </row>
    <row r="234" spans="1:12" ht="30">
      <c r="A234" s="42"/>
      <c r="B234" s="43" t="s">
        <v>439</v>
      </c>
      <c r="C234" s="75"/>
      <c r="D234" s="74">
        <v>447960</v>
      </c>
      <c r="E234" s="74">
        <v>472950</v>
      </c>
      <c r="F234" s="74">
        <v>472950</v>
      </c>
      <c r="G234" s="88">
        <v>416491</v>
      </c>
      <c r="H234" s="88">
        <v>48761</v>
      </c>
      <c r="I234" s="39">
        <f t="shared" si="139"/>
        <v>48761</v>
      </c>
      <c r="J234" s="39">
        <f t="shared" si="140"/>
        <v>0</v>
      </c>
      <c r="K234" s="88">
        <v>367730</v>
      </c>
      <c r="L234" s="45"/>
    </row>
    <row r="235" spans="1:12">
      <c r="A235" s="42"/>
      <c r="B235" s="43" t="s">
        <v>440</v>
      </c>
      <c r="C235" s="75"/>
      <c r="D235" s="74">
        <v>10885760</v>
      </c>
      <c r="E235" s="74">
        <v>10540280</v>
      </c>
      <c r="F235" s="74">
        <v>10540280</v>
      </c>
      <c r="G235" s="88">
        <v>9526517</v>
      </c>
      <c r="H235" s="88">
        <v>927344</v>
      </c>
      <c r="I235" s="39">
        <f t="shared" si="139"/>
        <v>927344</v>
      </c>
      <c r="J235" s="39">
        <f t="shared" si="140"/>
        <v>0</v>
      </c>
      <c r="K235" s="88">
        <v>8599173</v>
      </c>
      <c r="L235" s="45"/>
    </row>
    <row r="236" spans="1:12">
      <c r="A236" s="42"/>
      <c r="B236" s="43" t="s">
        <v>516</v>
      </c>
      <c r="C236" s="75"/>
      <c r="D236" s="75">
        <v>4046720</v>
      </c>
      <c r="E236" s="75">
        <v>4046720</v>
      </c>
      <c r="F236" s="75">
        <v>4046720</v>
      </c>
      <c r="G236" s="124">
        <v>4046019</v>
      </c>
      <c r="H236" s="124">
        <v>-700</v>
      </c>
      <c r="I236" s="39">
        <f t="shared" si="139"/>
        <v>-700</v>
      </c>
      <c r="J236" s="39">
        <f t="shared" si="140"/>
        <v>0</v>
      </c>
      <c r="K236" s="124">
        <v>4046719</v>
      </c>
      <c r="L236" s="45"/>
    </row>
    <row r="237" spans="1:12" ht="45">
      <c r="A237" s="42"/>
      <c r="B237" s="43" t="s">
        <v>436</v>
      </c>
      <c r="C237" s="75">
        <f t="shared" ref="C237:H237" si="159">C238+C239</f>
        <v>0</v>
      </c>
      <c r="D237" s="75">
        <f t="shared" si="159"/>
        <v>0</v>
      </c>
      <c r="E237" s="75">
        <f t="shared" si="159"/>
        <v>0</v>
      </c>
      <c r="F237" s="75">
        <f t="shared" si="159"/>
        <v>0</v>
      </c>
      <c r="G237" s="124">
        <f t="shared" si="159"/>
        <v>0</v>
      </c>
      <c r="H237" s="124">
        <f t="shared" si="159"/>
        <v>0</v>
      </c>
      <c r="I237" s="39">
        <f t="shared" si="139"/>
        <v>0</v>
      </c>
      <c r="J237" s="39">
        <f t="shared" si="140"/>
        <v>0</v>
      </c>
      <c r="K237" s="124">
        <f t="shared" ref="K237" si="160">K238+K239</f>
        <v>0</v>
      </c>
      <c r="L237" s="45"/>
    </row>
    <row r="238" spans="1:12">
      <c r="A238" s="42"/>
      <c r="B238" s="43" t="s">
        <v>367</v>
      </c>
      <c r="C238" s="75"/>
      <c r="D238" s="75"/>
      <c r="E238" s="75"/>
      <c r="F238" s="75"/>
      <c r="G238" s="124"/>
      <c r="H238" s="124"/>
      <c r="I238" s="39">
        <f t="shared" si="139"/>
        <v>0</v>
      </c>
      <c r="J238" s="39">
        <f t="shared" si="140"/>
        <v>0</v>
      </c>
      <c r="K238" s="124"/>
      <c r="L238" s="45"/>
    </row>
    <row r="239" spans="1:12" ht="60">
      <c r="A239" s="42"/>
      <c r="B239" s="43" t="s">
        <v>365</v>
      </c>
      <c r="C239" s="75"/>
      <c r="D239" s="75"/>
      <c r="E239" s="75"/>
      <c r="F239" s="75"/>
      <c r="G239" s="124"/>
      <c r="H239" s="124"/>
      <c r="I239" s="39">
        <f t="shared" si="139"/>
        <v>0</v>
      </c>
      <c r="J239" s="39">
        <f t="shared" si="140"/>
        <v>0</v>
      </c>
      <c r="K239" s="124"/>
      <c r="L239" s="45"/>
    </row>
    <row r="240" spans="1:12" ht="30">
      <c r="B240" s="43" t="s">
        <v>437</v>
      </c>
      <c r="C240" s="75">
        <f>C241+C242</f>
        <v>0</v>
      </c>
      <c r="D240" s="75">
        <f t="shared" ref="D240:H240" si="161">D241+D242</f>
        <v>0</v>
      </c>
      <c r="E240" s="75">
        <f t="shared" si="161"/>
        <v>0</v>
      </c>
      <c r="F240" s="75">
        <f t="shared" si="161"/>
        <v>0</v>
      </c>
      <c r="G240" s="124">
        <f t="shared" si="161"/>
        <v>0</v>
      </c>
      <c r="H240" s="124">
        <f t="shared" si="161"/>
        <v>0</v>
      </c>
      <c r="I240" s="39">
        <f t="shared" si="139"/>
        <v>0</v>
      </c>
      <c r="J240" s="39">
        <f t="shared" si="140"/>
        <v>0</v>
      </c>
      <c r="K240" s="124">
        <f t="shared" ref="K240" si="162">K241+K242</f>
        <v>0</v>
      </c>
      <c r="L240" s="45"/>
    </row>
    <row r="241" spans="1:12">
      <c r="B241" s="43" t="s">
        <v>367</v>
      </c>
      <c r="C241" s="75"/>
      <c r="D241" s="75"/>
      <c r="E241" s="75"/>
      <c r="F241" s="75"/>
      <c r="G241" s="124"/>
      <c r="H241" s="124"/>
      <c r="I241" s="39">
        <f t="shared" si="139"/>
        <v>0</v>
      </c>
      <c r="J241" s="39">
        <f t="shared" si="140"/>
        <v>0</v>
      </c>
      <c r="K241" s="124"/>
      <c r="L241" s="45"/>
    </row>
    <row r="242" spans="1:12" ht="60">
      <c r="B242" s="43" t="s">
        <v>365</v>
      </c>
      <c r="C242" s="75"/>
      <c r="D242" s="75"/>
      <c r="E242" s="75"/>
      <c r="F242" s="75"/>
      <c r="G242" s="124"/>
      <c r="H242" s="124"/>
      <c r="I242" s="39">
        <f t="shared" si="139"/>
        <v>0</v>
      </c>
      <c r="J242" s="39">
        <f t="shared" si="140"/>
        <v>0</v>
      </c>
      <c r="K242" s="124"/>
      <c r="L242" s="45"/>
    </row>
    <row r="243" spans="1:12">
      <c r="B243" s="54" t="s">
        <v>438</v>
      </c>
      <c r="C243" s="75">
        <f t="shared" ref="C243:H243" si="163">C244+C245</f>
        <v>0</v>
      </c>
      <c r="D243" s="75">
        <f t="shared" si="163"/>
        <v>4439590</v>
      </c>
      <c r="E243" s="75">
        <f t="shared" si="163"/>
        <v>4031810</v>
      </c>
      <c r="F243" s="75">
        <f t="shared" si="163"/>
        <v>4031810</v>
      </c>
      <c r="G243" s="124">
        <f t="shared" si="163"/>
        <v>4031810</v>
      </c>
      <c r="H243" s="124">
        <f t="shared" si="163"/>
        <v>546710</v>
      </c>
      <c r="I243" s="39">
        <f t="shared" si="139"/>
        <v>546710</v>
      </c>
      <c r="J243" s="39">
        <f t="shared" si="140"/>
        <v>0</v>
      </c>
      <c r="K243" s="124">
        <f t="shared" ref="K243" si="164">K244+K245</f>
        <v>3485100</v>
      </c>
      <c r="L243" s="45"/>
    </row>
    <row r="244" spans="1:12">
      <c r="B244" s="54" t="s">
        <v>367</v>
      </c>
      <c r="C244" s="75"/>
      <c r="D244" s="74">
        <v>4439590</v>
      </c>
      <c r="E244" s="74">
        <v>4031810</v>
      </c>
      <c r="F244" s="74">
        <v>4031810</v>
      </c>
      <c r="G244" s="88">
        <v>4031810</v>
      </c>
      <c r="H244" s="88">
        <v>546710</v>
      </c>
      <c r="I244" s="39">
        <f t="shared" si="139"/>
        <v>546710</v>
      </c>
      <c r="J244" s="39">
        <f t="shared" si="140"/>
        <v>0</v>
      </c>
      <c r="K244" s="88">
        <v>3485100</v>
      </c>
      <c r="L244" s="45"/>
    </row>
    <row r="245" spans="1:12" ht="60">
      <c r="B245" s="54" t="s">
        <v>365</v>
      </c>
      <c r="C245" s="75"/>
      <c r="D245" s="74"/>
      <c r="E245" s="74"/>
      <c r="F245" s="74"/>
      <c r="G245" s="88"/>
      <c r="H245" s="88"/>
      <c r="I245" s="39">
        <f t="shared" si="139"/>
        <v>0</v>
      </c>
      <c r="J245" s="39">
        <f t="shared" si="140"/>
        <v>0</v>
      </c>
      <c r="K245" s="88"/>
      <c r="L245" s="45"/>
    </row>
    <row r="246" spans="1:12">
      <c r="B246" s="54" t="s">
        <v>505</v>
      </c>
      <c r="C246" s="75"/>
      <c r="D246" s="74"/>
      <c r="E246" s="74"/>
      <c r="F246" s="74"/>
      <c r="G246" s="88"/>
      <c r="H246" s="88"/>
      <c r="I246" s="39">
        <f t="shared" si="139"/>
        <v>0</v>
      </c>
      <c r="J246" s="39">
        <f t="shared" si="140"/>
        <v>0</v>
      </c>
      <c r="K246" s="88"/>
      <c r="L246" s="45"/>
    </row>
    <row r="247" spans="1:12">
      <c r="B247" s="44" t="s">
        <v>356</v>
      </c>
      <c r="C247" s="75"/>
      <c r="D247" s="74"/>
      <c r="E247" s="74"/>
      <c r="F247" s="74"/>
      <c r="G247" s="88">
        <v>-3159149.9</v>
      </c>
      <c r="H247" s="88">
        <v>-15292.38</v>
      </c>
      <c r="I247" s="39">
        <f t="shared" si="139"/>
        <v>-15292.379999999888</v>
      </c>
      <c r="J247" s="39">
        <f t="shared" si="140"/>
        <v>-1.1095835361629725E-10</v>
      </c>
      <c r="K247" s="88">
        <v>-3143857.52</v>
      </c>
      <c r="L247" s="45"/>
    </row>
    <row r="248" spans="1:12">
      <c r="A248" s="28" t="s">
        <v>441</v>
      </c>
      <c r="B248" s="41" t="s">
        <v>442</v>
      </c>
      <c r="C248" s="75">
        <f>C249+C250+C251+C252+C253</f>
        <v>0</v>
      </c>
      <c r="D248" s="75">
        <f t="shared" ref="D248:H248" si="165">D249+D250+D251+D252+D253</f>
        <v>0</v>
      </c>
      <c r="E248" s="75">
        <f t="shared" si="165"/>
        <v>0</v>
      </c>
      <c r="F248" s="75">
        <f t="shared" si="165"/>
        <v>0</v>
      </c>
      <c r="G248" s="124">
        <f t="shared" si="165"/>
        <v>0</v>
      </c>
      <c r="H248" s="124">
        <f t="shared" si="165"/>
        <v>0</v>
      </c>
      <c r="I248" s="39">
        <f t="shared" si="139"/>
        <v>0</v>
      </c>
      <c r="J248" s="39">
        <f t="shared" si="140"/>
        <v>0</v>
      </c>
      <c r="K248" s="124">
        <f t="shared" ref="K248" si="166">K249+K250+K251+K252+K253</f>
        <v>0</v>
      </c>
      <c r="L248" s="45"/>
    </row>
    <row r="249" spans="1:12">
      <c r="B249" s="43" t="s">
        <v>363</v>
      </c>
      <c r="C249" s="75"/>
      <c r="D249" s="75"/>
      <c r="E249" s="75"/>
      <c r="F249" s="75"/>
      <c r="G249" s="124"/>
      <c r="H249" s="124"/>
      <c r="I249" s="39">
        <f t="shared" si="139"/>
        <v>0</v>
      </c>
      <c r="J249" s="39">
        <f t="shared" si="140"/>
        <v>0</v>
      </c>
      <c r="K249" s="124"/>
      <c r="L249" s="45"/>
    </row>
    <row r="250" spans="1:12">
      <c r="B250" s="55" t="s">
        <v>443</v>
      </c>
      <c r="C250" s="75"/>
      <c r="D250" s="75"/>
      <c r="E250" s="75"/>
      <c r="F250" s="75"/>
      <c r="G250" s="124"/>
      <c r="H250" s="124"/>
      <c r="I250" s="39">
        <f t="shared" si="139"/>
        <v>0</v>
      </c>
      <c r="J250" s="39">
        <f t="shared" si="140"/>
        <v>0</v>
      </c>
      <c r="K250" s="124"/>
      <c r="L250" s="45"/>
    </row>
    <row r="251" spans="1:12" ht="60">
      <c r="B251" s="55" t="s">
        <v>365</v>
      </c>
      <c r="C251" s="75"/>
      <c r="D251" s="75"/>
      <c r="E251" s="75"/>
      <c r="F251" s="75"/>
      <c r="G251" s="124"/>
      <c r="H251" s="124"/>
      <c r="I251" s="39">
        <f t="shared" si="139"/>
        <v>0</v>
      </c>
      <c r="J251" s="39">
        <f t="shared" si="140"/>
        <v>0</v>
      </c>
      <c r="K251" s="124"/>
      <c r="L251" s="45"/>
    </row>
    <row r="252" spans="1:12">
      <c r="B252" s="55" t="s">
        <v>440</v>
      </c>
      <c r="C252" s="75"/>
      <c r="D252" s="75"/>
      <c r="E252" s="75"/>
      <c r="F252" s="75"/>
      <c r="G252" s="124"/>
      <c r="H252" s="124"/>
      <c r="I252" s="39">
        <f t="shared" si="139"/>
        <v>0</v>
      </c>
      <c r="J252" s="39">
        <f t="shared" si="140"/>
        <v>0</v>
      </c>
      <c r="K252" s="124"/>
      <c r="L252" s="45"/>
    </row>
    <row r="253" spans="1:12">
      <c r="B253" s="55" t="s">
        <v>516</v>
      </c>
      <c r="C253" s="75"/>
      <c r="D253" s="75"/>
      <c r="E253" s="75"/>
      <c r="F253" s="75"/>
      <c r="G253" s="124"/>
      <c r="H253" s="124"/>
      <c r="I253" s="39">
        <f t="shared" si="139"/>
        <v>0</v>
      </c>
      <c r="J253" s="39">
        <f t="shared" si="140"/>
        <v>0</v>
      </c>
      <c r="K253" s="124"/>
      <c r="L253" s="45"/>
    </row>
    <row r="254" spans="1:12">
      <c r="B254" s="44" t="s">
        <v>356</v>
      </c>
      <c r="C254" s="75"/>
      <c r="D254" s="75"/>
      <c r="E254" s="75"/>
      <c r="F254" s="75"/>
      <c r="G254" s="124"/>
      <c r="H254" s="124"/>
      <c r="I254" s="39">
        <f t="shared" si="139"/>
        <v>0</v>
      </c>
      <c r="J254" s="39">
        <f t="shared" si="140"/>
        <v>0</v>
      </c>
      <c r="K254" s="124"/>
      <c r="L254" s="45"/>
    </row>
    <row r="255" spans="1:12">
      <c r="A255" s="28" t="s">
        <v>444</v>
      </c>
      <c r="B255" s="44" t="s">
        <v>445</v>
      </c>
      <c r="C255" s="75"/>
      <c r="D255" s="74">
        <v>3220360</v>
      </c>
      <c r="E255" s="74">
        <v>2644320</v>
      </c>
      <c r="F255" s="74">
        <v>2644320</v>
      </c>
      <c r="G255" s="74">
        <v>2644320</v>
      </c>
      <c r="H255" s="88">
        <v>203970</v>
      </c>
      <c r="I255" s="39">
        <f t="shared" si="139"/>
        <v>203970</v>
      </c>
      <c r="J255" s="39">
        <f t="shared" si="140"/>
        <v>0</v>
      </c>
      <c r="K255" s="88">
        <v>2440350</v>
      </c>
      <c r="L255" s="45"/>
    </row>
    <row r="256" spans="1:12">
      <c r="B256" s="44" t="s">
        <v>356</v>
      </c>
      <c r="C256" s="75"/>
      <c r="D256" s="74"/>
      <c r="E256" s="74"/>
      <c r="F256" s="74"/>
      <c r="G256" s="88">
        <v>0</v>
      </c>
      <c r="H256" s="88">
        <v>0</v>
      </c>
      <c r="I256" s="39">
        <f t="shared" si="139"/>
        <v>0</v>
      </c>
      <c r="J256" s="39">
        <f t="shared" si="140"/>
        <v>0</v>
      </c>
      <c r="K256" s="88"/>
      <c r="L256" s="45"/>
    </row>
    <row r="257" spans="1:12">
      <c r="A257" s="28" t="s">
        <v>446</v>
      </c>
      <c r="B257" s="44" t="s">
        <v>447</v>
      </c>
      <c r="C257" s="75"/>
      <c r="D257" s="74">
        <v>10854470</v>
      </c>
      <c r="E257" s="74">
        <v>4013850</v>
      </c>
      <c r="F257" s="74">
        <v>4013850</v>
      </c>
      <c r="G257" s="88">
        <v>4013840.3</v>
      </c>
      <c r="H257" s="88">
        <v>0</v>
      </c>
      <c r="I257" s="39">
        <f t="shared" si="139"/>
        <v>0</v>
      </c>
      <c r="J257" s="39">
        <f t="shared" si="140"/>
        <v>0</v>
      </c>
      <c r="K257" s="88">
        <v>4013840.3</v>
      </c>
      <c r="L257" s="45"/>
    </row>
    <row r="258" spans="1:12">
      <c r="B258" s="44" t="s">
        <v>356</v>
      </c>
      <c r="C258" s="75"/>
      <c r="D258" s="74"/>
      <c r="E258" s="74"/>
      <c r="F258" s="74"/>
      <c r="G258" s="150">
        <v>-185037.93</v>
      </c>
      <c r="H258" s="150">
        <v>-48695.96</v>
      </c>
      <c r="I258" s="39">
        <f t="shared" si="139"/>
        <v>-48695.959999999992</v>
      </c>
      <c r="J258" s="39">
        <f t="shared" si="140"/>
        <v>0</v>
      </c>
      <c r="K258" s="88">
        <v>-136341.97</v>
      </c>
      <c r="L258" s="45"/>
    </row>
    <row r="259" spans="1:12">
      <c r="B259" s="41" t="s">
        <v>448</v>
      </c>
      <c r="C259" s="75">
        <f>C88+C107+C144+C176+C180+C184+C196+C201+C206+C218+C223+C227+C247+C254+C256+C258</f>
        <v>0</v>
      </c>
      <c r="D259" s="75">
        <f t="shared" ref="D259:H259" si="167">D88+D107+D144+D176+D180+D184+D196+D201+D206+D218+D223+D227+D247+D254+D256+D258</f>
        <v>0</v>
      </c>
      <c r="E259" s="75">
        <f t="shared" si="167"/>
        <v>0</v>
      </c>
      <c r="F259" s="75">
        <f t="shared" si="167"/>
        <v>0</v>
      </c>
      <c r="G259" s="124">
        <f t="shared" si="167"/>
        <v>-3609122</v>
      </c>
      <c r="H259" s="124">
        <f t="shared" si="167"/>
        <v>-104992.95999999999</v>
      </c>
      <c r="I259" s="39">
        <f t="shared" si="139"/>
        <v>-104992.95999999996</v>
      </c>
      <c r="J259" s="39">
        <f t="shared" si="140"/>
        <v>0</v>
      </c>
      <c r="K259" s="124">
        <f t="shared" ref="K259" si="168">K88+K107+K144+K176+K180+K184+K196+K201+K206+K218+K223+K227+K247+K254+K256+K258</f>
        <v>-3504129.04</v>
      </c>
      <c r="L259" s="45"/>
    </row>
    <row r="260" spans="1:12" ht="30">
      <c r="A260" s="28" t="s">
        <v>219</v>
      </c>
      <c r="B260" s="41" t="s">
        <v>220</v>
      </c>
      <c r="C260" s="75">
        <f t="shared" ref="C260:H261" si="169">C261</f>
        <v>0</v>
      </c>
      <c r="D260" s="75">
        <f t="shared" si="169"/>
        <v>231899360</v>
      </c>
      <c r="E260" s="75">
        <f t="shared" si="169"/>
        <v>231899360</v>
      </c>
      <c r="F260" s="75">
        <f t="shared" si="169"/>
        <v>231899360</v>
      </c>
      <c r="G260" s="124">
        <f t="shared" si="169"/>
        <v>231893286</v>
      </c>
      <c r="H260" s="124">
        <f t="shared" si="169"/>
        <v>21807210</v>
      </c>
      <c r="I260" s="39">
        <f t="shared" si="139"/>
        <v>21807210</v>
      </c>
      <c r="J260" s="39">
        <f t="shared" si="140"/>
        <v>0</v>
      </c>
      <c r="K260" s="124">
        <f t="shared" ref="K260:K261" si="170">K261</f>
        <v>210086076</v>
      </c>
      <c r="L260" s="45"/>
    </row>
    <row r="261" spans="1:12">
      <c r="A261" s="28" t="s">
        <v>449</v>
      </c>
      <c r="B261" s="41" t="s">
        <v>450</v>
      </c>
      <c r="C261" s="75">
        <f>C262</f>
        <v>0</v>
      </c>
      <c r="D261" s="75">
        <f t="shared" si="169"/>
        <v>231899360</v>
      </c>
      <c r="E261" s="75">
        <f t="shared" si="169"/>
        <v>231899360</v>
      </c>
      <c r="F261" s="75">
        <f t="shared" si="169"/>
        <v>231899360</v>
      </c>
      <c r="G261" s="124">
        <f t="shared" si="169"/>
        <v>231893286</v>
      </c>
      <c r="H261" s="124">
        <f t="shared" si="169"/>
        <v>21807210</v>
      </c>
      <c r="I261" s="39">
        <f t="shared" si="139"/>
        <v>21807210</v>
      </c>
      <c r="J261" s="39">
        <f t="shared" si="140"/>
        <v>0</v>
      </c>
      <c r="K261" s="124">
        <f t="shared" si="170"/>
        <v>210086076</v>
      </c>
      <c r="L261" s="45"/>
    </row>
    <row r="262" spans="1:12" ht="30">
      <c r="A262" s="28" t="s">
        <v>451</v>
      </c>
      <c r="B262" s="41" t="s">
        <v>452</v>
      </c>
      <c r="C262" s="75">
        <f>C263+C264+C265+C266+C270+C271</f>
        <v>0</v>
      </c>
      <c r="D262" s="75">
        <f t="shared" ref="D262:H262" si="171">D263+D264+D265+D266+D270+D271</f>
        <v>231899360</v>
      </c>
      <c r="E262" s="75">
        <f t="shared" si="171"/>
        <v>231899360</v>
      </c>
      <c r="F262" s="75">
        <f t="shared" si="171"/>
        <v>231899360</v>
      </c>
      <c r="G262" s="124">
        <f t="shared" si="171"/>
        <v>231893286</v>
      </c>
      <c r="H262" s="124">
        <f t="shared" si="171"/>
        <v>21807210</v>
      </c>
      <c r="I262" s="39">
        <f t="shared" si="139"/>
        <v>21807210</v>
      </c>
      <c r="J262" s="39">
        <f t="shared" si="140"/>
        <v>0</v>
      </c>
      <c r="K262" s="124">
        <f t="shared" ref="K262" si="172">K263+K264+K265+K266+K270+K271</f>
        <v>210086076</v>
      </c>
      <c r="L262" s="45"/>
    </row>
    <row r="263" spans="1:12" ht="30">
      <c r="B263" s="44" t="s">
        <v>453</v>
      </c>
      <c r="C263" s="75"/>
      <c r="D263" s="74">
        <v>191623000</v>
      </c>
      <c r="E263" s="74">
        <v>191623000</v>
      </c>
      <c r="F263" s="74">
        <v>191623000</v>
      </c>
      <c r="G263" s="88">
        <v>191622449</v>
      </c>
      <c r="H263" s="88">
        <v>16999196</v>
      </c>
      <c r="I263" s="39">
        <f t="shared" si="139"/>
        <v>16999196</v>
      </c>
      <c r="J263" s="39">
        <f t="shared" si="140"/>
        <v>0</v>
      </c>
      <c r="K263" s="88">
        <v>174623253</v>
      </c>
      <c r="L263" s="45"/>
    </row>
    <row r="264" spans="1:12" ht="30">
      <c r="B264" s="44" t="s">
        <v>454</v>
      </c>
      <c r="C264" s="75"/>
      <c r="D264" s="74">
        <v>1202000</v>
      </c>
      <c r="E264" s="74">
        <v>1202000</v>
      </c>
      <c r="F264" s="74">
        <v>1202000</v>
      </c>
      <c r="G264" s="88">
        <v>1201777</v>
      </c>
      <c r="H264" s="88">
        <v>110638</v>
      </c>
      <c r="I264" s="39">
        <f t="shared" si="139"/>
        <v>110638</v>
      </c>
      <c r="J264" s="39">
        <f t="shared" si="140"/>
        <v>0</v>
      </c>
      <c r="K264" s="88">
        <v>1091139</v>
      </c>
      <c r="L264" s="45"/>
    </row>
    <row r="265" spans="1:12" ht="30">
      <c r="B265" s="44" t="s">
        <v>455</v>
      </c>
      <c r="C265" s="75"/>
      <c r="D265" s="74">
        <v>404000</v>
      </c>
      <c r="E265" s="74">
        <v>404000</v>
      </c>
      <c r="F265" s="74">
        <v>404000</v>
      </c>
      <c r="G265" s="88">
        <v>403638</v>
      </c>
      <c r="H265" s="88">
        <v>36975</v>
      </c>
      <c r="I265" s="39">
        <f t="shared" ref="I265:I306" si="173">G265-K265</f>
        <v>36975</v>
      </c>
      <c r="J265" s="39">
        <f t="shared" ref="J265:J306" si="174">H265-I265</f>
        <v>0</v>
      </c>
      <c r="K265" s="88">
        <v>366663</v>
      </c>
      <c r="L265" s="45"/>
    </row>
    <row r="266" spans="1:12" ht="30">
      <c r="B266" s="44" t="s">
        <v>456</v>
      </c>
      <c r="C266" s="75">
        <f t="shared" ref="C266:H266" si="175">C267+C268+C269</f>
        <v>0</v>
      </c>
      <c r="D266" s="75">
        <f t="shared" si="175"/>
        <v>26523000</v>
      </c>
      <c r="E266" s="75">
        <f t="shared" si="175"/>
        <v>26523000</v>
      </c>
      <c r="F266" s="75">
        <f t="shared" si="175"/>
        <v>26523000</v>
      </c>
      <c r="G266" s="124">
        <f t="shared" si="175"/>
        <v>26520505</v>
      </c>
      <c r="H266" s="124">
        <f t="shared" si="175"/>
        <v>2361641</v>
      </c>
      <c r="I266" s="39">
        <f t="shared" si="173"/>
        <v>2361641</v>
      </c>
      <c r="J266" s="39">
        <f t="shared" si="174"/>
        <v>0</v>
      </c>
      <c r="K266" s="124">
        <f t="shared" ref="K266" si="176">K267+K268+K269</f>
        <v>24158864</v>
      </c>
      <c r="L266" s="45"/>
    </row>
    <row r="267" spans="1:12" ht="75">
      <c r="B267" s="44" t="s">
        <v>457</v>
      </c>
      <c r="C267" s="75"/>
      <c r="D267" s="74">
        <v>9413000</v>
      </c>
      <c r="E267" s="74">
        <v>9413000</v>
      </c>
      <c r="F267" s="74">
        <v>9413000</v>
      </c>
      <c r="G267" s="88">
        <v>9412012</v>
      </c>
      <c r="H267" s="88">
        <v>839295</v>
      </c>
      <c r="I267" s="39">
        <f t="shared" si="173"/>
        <v>839295</v>
      </c>
      <c r="J267" s="39">
        <f t="shared" si="174"/>
        <v>0</v>
      </c>
      <c r="K267" s="88">
        <v>8572717</v>
      </c>
      <c r="L267" s="45"/>
    </row>
    <row r="268" spans="1:12" ht="75">
      <c r="B268" s="44" t="s">
        <v>458</v>
      </c>
      <c r="C268" s="75"/>
      <c r="D268" s="74">
        <v>9188000</v>
      </c>
      <c r="E268" s="74">
        <v>9188000</v>
      </c>
      <c r="F268" s="74">
        <v>9188000</v>
      </c>
      <c r="G268" s="88">
        <v>9187193</v>
      </c>
      <c r="H268" s="88">
        <v>817312</v>
      </c>
      <c r="I268" s="39">
        <f t="shared" si="173"/>
        <v>817312</v>
      </c>
      <c r="J268" s="39">
        <f t="shared" si="174"/>
        <v>0</v>
      </c>
      <c r="K268" s="88">
        <v>8369881</v>
      </c>
      <c r="L268" s="45"/>
    </row>
    <row r="269" spans="1:12" ht="60">
      <c r="B269" s="44" t="s">
        <v>459</v>
      </c>
      <c r="C269" s="75"/>
      <c r="D269" s="74">
        <v>7922000</v>
      </c>
      <c r="E269" s="74">
        <v>7922000</v>
      </c>
      <c r="F269" s="74">
        <v>7922000</v>
      </c>
      <c r="G269" s="88">
        <v>7921300</v>
      </c>
      <c r="H269" s="88">
        <v>705034</v>
      </c>
      <c r="I269" s="39">
        <f t="shared" si="173"/>
        <v>705034</v>
      </c>
      <c r="J269" s="39">
        <f t="shared" si="174"/>
        <v>0</v>
      </c>
      <c r="K269" s="88">
        <v>7216266</v>
      </c>
      <c r="L269" s="45"/>
    </row>
    <row r="270" spans="1:12" ht="120">
      <c r="B270" s="44" t="s">
        <v>512</v>
      </c>
      <c r="C270" s="75"/>
      <c r="D270" s="74">
        <v>7538360</v>
      </c>
      <c r="E270" s="74">
        <v>7538360</v>
      </c>
      <c r="F270" s="74">
        <v>7538360</v>
      </c>
      <c r="G270" s="88">
        <v>7538252</v>
      </c>
      <c r="H270" s="88">
        <v>730813</v>
      </c>
      <c r="I270" s="39">
        <f t="shared" si="173"/>
        <v>730813</v>
      </c>
      <c r="J270" s="39">
        <f t="shared" si="174"/>
        <v>0</v>
      </c>
      <c r="K270" s="88">
        <v>6807439</v>
      </c>
      <c r="L270" s="45"/>
    </row>
    <row r="271" spans="1:12" ht="45">
      <c r="B271" s="84" t="s">
        <v>519</v>
      </c>
      <c r="C271" s="75">
        <f>C272+C273+C274+C275+C276</f>
        <v>0</v>
      </c>
      <c r="D271" s="75">
        <f t="shared" ref="D271:H271" si="177">D272+D273+D274+D275+D276</f>
        <v>4609000</v>
      </c>
      <c r="E271" s="75">
        <f t="shared" si="177"/>
        <v>4609000</v>
      </c>
      <c r="F271" s="75">
        <f t="shared" si="177"/>
        <v>4609000</v>
      </c>
      <c r="G271" s="124">
        <f t="shared" si="177"/>
        <v>4606665</v>
      </c>
      <c r="H271" s="124">
        <f t="shared" si="177"/>
        <v>1567947</v>
      </c>
      <c r="I271" s="39">
        <f t="shared" si="173"/>
        <v>1567947</v>
      </c>
      <c r="J271" s="39">
        <f t="shared" si="174"/>
        <v>0</v>
      </c>
      <c r="K271" s="124">
        <f t="shared" ref="K271" si="178">K272+K273+K274+K275+K276</f>
        <v>3038718</v>
      </c>
      <c r="L271" s="45"/>
    </row>
    <row r="272" spans="1:12" ht="45">
      <c r="B272" s="44" t="s">
        <v>520</v>
      </c>
      <c r="C272" s="75"/>
      <c r="D272" s="74">
        <v>696000</v>
      </c>
      <c r="E272" s="74">
        <v>696000</v>
      </c>
      <c r="F272" s="74">
        <v>696000</v>
      </c>
      <c r="G272" s="88">
        <v>695503</v>
      </c>
      <c r="H272" s="88">
        <v>233181</v>
      </c>
      <c r="I272" s="39">
        <f t="shared" si="173"/>
        <v>233181</v>
      </c>
      <c r="J272" s="39">
        <f t="shared" si="174"/>
        <v>0</v>
      </c>
      <c r="K272" s="88">
        <v>462322</v>
      </c>
      <c r="L272" s="45"/>
    </row>
    <row r="273" spans="1:12" ht="45">
      <c r="B273" s="44" t="s">
        <v>521</v>
      </c>
      <c r="C273" s="75"/>
      <c r="D273" s="74">
        <v>51000</v>
      </c>
      <c r="E273" s="74">
        <v>51000</v>
      </c>
      <c r="F273" s="74">
        <v>51000</v>
      </c>
      <c r="G273" s="88">
        <v>50459</v>
      </c>
      <c r="H273" s="88">
        <v>19539</v>
      </c>
      <c r="I273" s="39">
        <f t="shared" si="173"/>
        <v>19539</v>
      </c>
      <c r="J273" s="39">
        <f t="shared" si="174"/>
        <v>0</v>
      </c>
      <c r="K273" s="88">
        <v>30920</v>
      </c>
      <c r="L273" s="45"/>
    </row>
    <row r="274" spans="1:12" ht="45">
      <c r="B274" s="44" t="s">
        <v>522</v>
      </c>
      <c r="C274" s="75"/>
      <c r="D274" s="74">
        <v>0</v>
      </c>
      <c r="E274" s="74">
        <v>0</v>
      </c>
      <c r="F274" s="74">
        <v>0</v>
      </c>
      <c r="G274" s="88">
        <v>0</v>
      </c>
      <c r="H274" s="88">
        <v>0</v>
      </c>
      <c r="I274" s="39">
        <f t="shared" si="173"/>
        <v>0</v>
      </c>
      <c r="J274" s="39">
        <f t="shared" si="174"/>
        <v>0</v>
      </c>
      <c r="K274" s="88">
        <v>0</v>
      </c>
      <c r="L274" s="45"/>
    </row>
    <row r="275" spans="1:12" ht="120">
      <c r="B275" s="44" t="s">
        <v>523</v>
      </c>
      <c r="C275" s="75"/>
      <c r="D275" s="74">
        <v>2055000</v>
      </c>
      <c r="E275" s="74">
        <v>2055000</v>
      </c>
      <c r="F275" s="74">
        <v>2055000</v>
      </c>
      <c r="G275" s="88">
        <v>2054509</v>
      </c>
      <c r="H275" s="88">
        <v>706769</v>
      </c>
      <c r="I275" s="39">
        <f t="shared" si="173"/>
        <v>706769</v>
      </c>
      <c r="J275" s="39">
        <f t="shared" si="174"/>
        <v>0</v>
      </c>
      <c r="K275" s="88">
        <v>1347740</v>
      </c>
      <c r="L275" s="45"/>
    </row>
    <row r="276" spans="1:12" ht="75">
      <c r="B276" s="44" t="s">
        <v>524</v>
      </c>
      <c r="C276" s="75"/>
      <c r="D276" s="74">
        <v>1807000</v>
      </c>
      <c r="E276" s="74">
        <v>1807000</v>
      </c>
      <c r="F276" s="74">
        <v>1807000</v>
      </c>
      <c r="G276" s="88">
        <v>1806194</v>
      </c>
      <c r="H276" s="88">
        <v>608458</v>
      </c>
      <c r="I276" s="39">
        <f t="shared" si="173"/>
        <v>608458</v>
      </c>
      <c r="J276" s="39">
        <f t="shared" si="174"/>
        <v>0</v>
      </c>
      <c r="K276" s="88">
        <v>1197736</v>
      </c>
      <c r="L276" s="45"/>
    </row>
    <row r="277" spans="1:12">
      <c r="A277" s="28" t="s">
        <v>460</v>
      </c>
      <c r="B277" s="56" t="s">
        <v>461</v>
      </c>
      <c r="C277" s="76">
        <f>+C278</f>
        <v>0</v>
      </c>
      <c r="D277" s="76">
        <f t="shared" ref="D277:H279" si="179">+D278</f>
        <v>51245030</v>
      </c>
      <c r="E277" s="76">
        <f t="shared" si="179"/>
        <v>51245030</v>
      </c>
      <c r="F277" s="76">
        <f t="shared" si="179"/>
        <v>51245030</v>
      </c>
      <c r="G277" s="133">
        <f t="shared" si="179"/>
        <v>50840779</v>
      </c>
      <c r="H277" s="133">
        <f t="shared" si="179"/>
        <v>1430414</v>
      </c>
      <c r="I277" s="39">
        <f t="shared" si="173"/>
        <v>1430414</v>
      </c>
      <c r="J277" s="39">
        <f t="shared" si="174"/>
        <v>0</v>
      </c>
      <c r="K277" s="133">
        <f t="shared" ref="K277:K279" si="180">+K278</f>
        <v>49410365</v>
      </c>
      <c r="L277" s="45"/>
    </row>
    <row r="278" spans="1:12">
      <c r="A278" s="28" t="s">
        <v>462</v>
      </c>
      <c r="B278" s="56" t="s">
        <v>212</v>
      </c>
      <c r="C278" s="76">
        <f>+C279</f>
        <v>0</v>
      </c>
      <c r="D278" s="76">
        <f t="shared" si="179"/>
        <v>51245030</v>
      </c>
      <c r="E278" s="76">
        <f t="shared" si="179"/>
        <v>51245030</v>
      </c>
      <c r="F278" s="76">
        <f t="shared" si="179"/>
        <v>51245030</v>
      </c>
      <c r="G278" s="133">
        <f t="shared" si="179"/>
        <v>50840779</v>
      </c>
      <c r="H278" s="133">
        <f t="shared" si="179"/>
        <v>1430414</v>
      </c>
      <c r="I278" s="39">
        <f t="shared" si="173"/>
        <v>1430414</v>
      </c>
      <c r="J278" s="39">
        <f t="shared" si="174"/>
        <v>0</v>
      </c>
      <c r="K278" s="133">
        <f t="shared" si="180"/>
        <v>49410365</v>
      </c>
      <c r="L278" s="45"/>
    </row>
    <row r="279" spans="1:12">
      <c r="A279" s="28" t="s">
        <v>463</v>
      </c>
      <c r="B279" s="41" t="s">
        <v>464</v>
      </c>
      <c r="C279" s="76">
        <f>+C280</f>
        <v>0</v>
      </c>
      <c r="D279" s="76">
        <f t="shared" si="179"/>
        <v>51245030</v>
      </c>
      <c r="E279" s="76">
        <f t="shared" si="179"/>
        <v>51245030</v>
      </c>
      <c r="F279" s="76">
        <f t="shared" si="179"/>
        <v>51245030</v>
      </c>
      <c r="G279" s="133">
        <f t="shared" si="179"/>
        <v>50840779</v>
      </c>
      <c r="H279" s="133">
        <f t="shared" si="179"/>
        <v>1430414</v>
      </c>
      <c r="I279" s="39">
        <f t="shared" si="173"/>
        <v>1430414</v>
      </c>
      <c r="J279" s="39">
        <f t="shared" si="174"/>
        <v>0</v>
      </c>
      <c r="K279" s="133">
        <f t="shared" si="180"/>
        <v>49410365</v>
      </c>
      <c r="L279" s="45"/>
    </row>
    <row r="280" spans="1:12">
      <c r="A280" s="28" t="s">
        <v>465</v>
      </c>
      <c r="B280" s="56" t="s">
        <v>466</v>
      </c>
      <c r="C280" s="74">
        <f t="shared" ref="C280:H280" si="181">C281</f>
        <v>0</v>
      </c>
      <c r="D280" s="74">
        <f t="shared" si="181"/>
        <v>51245030</v>
      </c>
      <c r="E280" s="74">
        <f t="shared" si="181"/>
        <v>51245030</v>
      </c>
      <c r="F280" s="74">
        <f t="shared" si="181"/>
        <v>51245030</v>
      </c>
      <c r="G280" s="88">
        <f t="shared" si="181"/>
        <v>50840779</v>
      </c>
      <c r="H280" s="88">
        <f t="shared" si="181"/>
        <v>1430414</v>
      </c>
      <c r="I280" s="39">
        <f t="shared" si="173"/>
        <v>1430414</v>
      </c>
      <c r="J280" s="39">
        <f t="shared" si="174"/>
        <v>0</v>
      </c>
      <c r="K280" s="88">
        <f t="shared" ref="K280" si="182">K281</f>
        <v>49410365</v>
      </c>
      <c r="L280" s="45"/>
    </row>
    <row r="281" spans="1:12">
      <c r="A281" s="28" t="s">
        <v>467</v>
      </c>
      <c r="B281" s="56" t="s">
        <v>468</v>
      </c>
      <c r="C281" s="74">
        <f t="shared" ref="C281:H281" si="183">C283+C285+C287</f>
        <v>0</v>
      </c>
      <c r="D281" s="74">
        <f t="shared" si="183"/>
        <v>51245030</v>
      </c>
      <c r="E281" s="74">
        <f t="shared" si="183"/>
        <v>51245030</v>
      </c>
      <c r="F281" s="74">
        <f t="shared" si="183"/>
        <v>51245030</v>
      </c>
      <c r="G281" s="88">
        <f t="shared" si="183"/>
        <v>50840779</v>
      </c>
      <c r="H281" s="88">
        <f t="shared" si="183"/>
        <v>1430414</v>
      </c>
      <c r="I281" s="39">
        <f t="shared" si="173"/>
        <v>1430414</v>
      </c>
      <c r="J281" s="39">
        <f t="shared" si="174"/>
        <v>0</v>
      </c>
      <c r="K281" s="88">
        <f t="shared" ref="K281" si="184">K283+K285+K287</f>
        <v>49410365</v>
      </c>
      <c r="L281" s="45"/>
    </row>
    <row r="282" spans="1:12">
      <c r="A282" s="28" t="s">
        <v>469</v>
      </c>
      <c r="B282" s="56" t="s">
        <v>470</v>
      </c>
      <c r="C282" s="74">
        <f t="shared" ref="C282:H282" si="185">C283</f>
        <v>0</v>
      </c>
      <c r="D282" s="74">
        <f t="shared" si="185"/>
        <v>34568640</v>
      </c>
      <c r="E282" s="74">
        <f t="shared" si="185"/>
        <v>34568640</v>
      </c>
      <c r="F282" s="74">
        <f t="shared" si="185"/>
        <v>34568640</v>
      </c>
      <c r="G282" s="88">
        <f t="shared" si="185"/>
        <v>34759917</v>
      </c>
      <c r="H282" s="88">
        <f t="shared" si="185"/>
        <v>1080919</v>
      </c>
      <c r="I282" s="39">
        <f t="shared" si="173"/>
        <v>1080919</v>
      </c>
      <c r="J282" s="39">
        <f t="shared" si="174"/>
        <v>0</v>
      </c>
      <c r="K282" s="88">
        <f t="shared" ref="K282" si="186">K283</f>
        <v>33678998</v>
      </c>
      <c r="L282" s="45"/>
    </row>
    <row r="283" spans="1:12">
      <c r="A283" s="28" t="s">
        <v>471</v>
      </c>
      <c r="B283" s="57" t="s">
        <v>513</v>
      </c>
      <c r="C283" s="75"/>
      <c r="D283" s="75">
        <v>34568640</v>
      </c>
      <c r="E283" s="75">
        <v>34568640</v>
      </c>
      <c r="F283" s="75">
        <v>34568640</v>
      </c>
      <c r="G283" s="124">
        <v>34759917</v>
      </c>
      <c r="H283" s="124">
        <v>1080919</v>
      </c>
      <c r="I283" s="39">
        <f t="shared" si="173"/>
        <v>1080919</v>
      </c>
      <c r="J283" s="39">
        <f t="shared" si="174"/>
        <v>0</v>
      </c>
      <c r="K283" s="124">
        <v>33678998</v>
      </c>
      <c r="L283" s="45"/>
    </row>
    <row r="284" spans="1:12" s="81" customFormat="1">
      <c r="A284" s="82"/>
      <c r="B284" s="83" t="s">
        <v>514</v>
      </c>
      <c r="C284" s="79"/>
      <c r="D284" s="90"/>
      <c r="E284" s="90"/>
      <c r="F284" s="90"/>
      <c r="G284" s="90">
        <v>416677</v>
      </c>
      <c r="H284" s="90">
        <v>38030</v>
      </c>
      <c r="I284" s="39">
        <f t="shared" si="173"/>
        <v>38030</v>
      </c>
      <c r="J284" s="39">
        <f t="shared" si="174"/>
        <v>0</v>
      </c>
      <c r="K284" s="90">
        <v>378647</v>
      </c>
    </row>
    <row r="285" spans="1:12">
      <c r="A285" s="28" t="s">
        <v>472</v>
      </c>
      <c r="B285" s="57" t="s">
        <v>515</v>
      </c>
      <c r="C285" s="75"/>
      <c r="D285" s="75">
        <v>16676390</v>
      </c>
      <c r="E285" s="75">
        <v>16676390</v>
      </c>
      <c r="F285" s="75">
        <v>16676390</v>
      </c>
      <c r="G285" s="124">
        <v>16083337</v>
      </c>
      <c r="H285" s="124">
        <v>349495</v>
      </c>
      <c r="I285" s="39">
        <f t="shared" si="173"/>
        <v>349495</v>
      </c>
      <c r="J285" s="39">
        <f t="shared" si="174"/>
        <v>0</v>
      </c>
      <c r="K285" s="124">
        <v>15733842</v>
      </c>
    </row>
    <row r="286" spans="1:12" s="81" customFormat="1">
      <c r="A286" s="82"/>
      <c r="B286" s="83" t="s">
        <v>514</v>
      </c>
      <c r="C286" s="79"/>
      <c r="D286" s="90"/>
      <c r="E286" s="90"/>
      <c r="F286" s="90"/>
      <c r="G286" s="90">
        <v>2533711</v>
      </c>
      <c r="H286" s="90">
        <v>334550</v>
      </c>
      <c r="I286" s="39">
        <f t="shared" si="173"/>
        <v>334550</v>
      </c>
      <c r="J286" s="39">
        <f t="shared" si="174"/>
        <v>0</v>
      </c>
      <c r="K286" s="90">
        <v>2199161</v>
      </c>
    </row>
    <row r="287" spans="1:12">
      <c r="B287" s="46" t="s">
        <v>473</v>
      </c>
      <c r="C287" s="75"/>
      <c r="D287" s="74"/>
      <c r="E287" s="74"/>
      <c r="F287" s="74"/>
      <c r="G287" s="88">
        <v>-2475</v>
      </c>
      <c r="H287" s="88">
        <v>0</v>
      </c>
      <c r="I287" s="39">
        <f t="shared" si="173"/>
        <v>0</v>
      </c>
      <c r="J287" s="39">
        <f t="shared" si="174"/>
        <v>0</v>
      </c>
      <c r="K287" s="88">
        <v>-2475</v>
      </c>
      <c r="L287" s="45"/>
    </row>
    <row r="288" spans="1:12" ht="30">
      <c r="A288" s="28" t="s">
        <v>223</v>
      </c>
      <c r="B288" s="58" t="s">
        <v>224</v>
      </c>
      <c r="C288" s="77">
        <f>C293+C289</f>
        <v>0</v>
      </c>
      <c r="D288" s="77">
        <f t="shared" ref="D288:H288" si="187">D293+D289</f>
        <v>0</v>
      </c>
      <c r="E288" s="77">
        <f t="shared" si="187"/>
        <v>0</v>
      </c>
      <c r="F288" s="77">
        <f t="shared" si="187"/>
        <v>0</v>
      </c>
      <c r="G288" s="147">
        <f t="shared" si="187"/>
        <v>0</v>
      </c>
      <c r="H288" s="147">
        <f t="shared" si="187"/>
        <v>0</v>
      </c>
      <c r="I288" s="39">
        <f t="shared" si="173"/>
        <v>0</v>
      </c>
      <c r="J288" s="39">
        <f t="shared" si="174"/>
        <v>0</v>
      </c>
      <c r="K288" s="147">
        <f t="shared" ref="K288" si="188">K293+K289</f>
        <v>0</v>
      </c>
      <c r="L288" s="45"/>
    </row>
    <row r="289" spans="1:12">
      <c r="A289" s="28" t="s">
        <v>474</v>
      </c>
      <c r="B289" s="58" t="s">
        <v>475</v>
      </c>
      <c r="C289" s="77">
        <f>C290+C291+C292</f>
        <v>0</v>
      </c>
      <c r="D289" s="77">
        <f t="shared" ref="D289:H289" si="189">D290+D291+D292</f>
        <v>0</v>
      </c>
      <c r="E289" s="77">
        <f t="shared" si="189"/>
        <v>0</v>
      </c>
      <c r="F289" s="77">
        <f t="shared" si="189"/>
        <v>0</v>
      </c>
      <c r="G289" s="147">
        <f t="shared" si="189"/>
        <v>0</v>
      </c>
      <c r="H289" s="147">
        <f t="shared" si="189"/>
        <v>0</v>
      </c>
      <c r="I289" s="39">
        <f t="shared" si="173"/>
        <v>0</v>
      </c>
      <c r="J289" s="39">
        <f t="shared" si="174"/>
        <v>0</v>
      </c>
      <c r="K289" s="147">
        <f t="shared" ref="K289" si="190">K290+K291+K292</f>
        <v>0</v>
      </c>
      <c r="L289" s="45"/>
    </row>
    <row r="290" spans="1:12">
      <c r="A290" s="28" t="s">
        <v>476</v>
      </c>
      <c r="B290" s="58" t="s">
        <v>477</v>
      </c>
      <c r="C290" s="77"/>
      <c r="D290" s="77"/>
      <c r="E290" s="77"/>
      <c r="F290" s="77"/>
      <c r="G290" s="147"/>
      <c r="H290" s="147"/>
      <c r="I290" s="39">
        <f t="shared" si="173"/>
        <v>0</v>
      </c>
      <c r="J290" s="39">
        <f t="shared" si="174"/>
        <v>0</v>
      </c>
      <c r="K290" s="147"/>
      <c r="L290" s="45"/>
    </row>
    <row r="291" spans="1:12">
      <c r="A291" s="28" t="s">
        <v>478</v>
      </c>
      <c r="B291" s="58" t="s">
        <v>479</v>
      </c>
      <c r="C291" s="77"/>
      <c r="D291" s="77"/>
      <c r="E291" s="77"/>
      <c r="F291" s="77"/>
      <c r="G291" s="147"/>
      <c r="H291" s="147"/>
      <c r="I291" s="39">
        <f t="shared" si="173"/>
        <v>0</v>
      </c>
      <c r="J291" s="39">
        <f t="shared" si="174"/>
        <v>0</v>
      </c>
      <c r="K291" s="147"/>
      <c r="L291" s="45"/>
    </row>
    <row r="292" spans="1:12">
      <c r="A292" s="28" t="s">
        <v>480</v>
      </c>
      <c r="B292" s="58" t="s">
        <v>481</v>
      </c>
      <c r="C292" s="77"/>
      <c r="D292" s="77"/>
      <c r="E292" s="77"/>
      <c r="F292" s="77"/>
      <c r="G292" s="147"/>
      <c r="H292" s="147"/>
      <c r="I292" s="39">
        <f t="shared" si="173"/>
        <v>0</v>
      </c>
      <c r="J292" s="39">
        <f t="shared" si="174"/>
        <v>0</v>
      </c>
      <c r="K292" s="147"/>
      <c r="L292" s="45"/>
    </row>
    <row r="293" spans="1:12">
      <c r="A293" s="28" t="s">
        <v>482</v>
      </c>
      <c r="B293" s="58" t="s">
        <v>511</v>
      </c>
      <c r="C293" s="77">
        <f>C294+C295+C296</f>
        <v>0</v>
      </c>
      <c r="D293" s="77">
        <f t="shared" ref="D293:H293" si="191">D294+D295+D296</f>
        <v>0</v>
      </c>
      <c r="E293" s="77">
        <f t="shared" si="191"/>
        <v>0</v>
      </c>
      <c r="F293" s="77">
        <f t="shared" si="191"/>
        <v>0</v>
      </c>
      <c r="G293" s="147">
        <f t="shared" si="191"/>
        <v>0</v>
      </c>
      <c r="H293" s="147">
        <f t="shared" si="191"/>
        <v>0</v>
      </c>
      <c r="I293" s="39">
        <f t="shared" si="173"/>
        <v>0</v>
      </c>
      <c r="J293" s="39">
        <f t="shared" si="174"/>
        <v>0</v>
      </c>
      <c r="K293" s="147">
        <f t="shared" ref="K293" si="192">K294+K295+K296</f>
        <v>0</v>
      </c>
      <c r="L293" s="45"/>
    </row>
    <row r="294" spans="1:12">
      <c r="A294" s="28" t="s">
        <v>483</v>
      </c>
      <c r="B294" s="59" t="s">
        <v>484</v>
      </c>
      <c r="C294" s="52"/>
      <c r="D294" s="52"/>
      <c r="E294" s="52"/>
      <c r="F294" s="52"/>
      <c r="G294" s="148"/>
      <c r="H294" s="148"/>
      <c r="I294" s="39">
        <f t="shared" si="173"/>
        <v>0</v>
      </c>
      <c r="J294" s="39">
        <f t="shared" si="174"/>
        <v>0</v>
      </c>
      <c r="K294" s="148"/>
      <c r="L294" s="45"/>
    </row>
    <row r="295" spans="1:12">
      <c r="A295" s="28" t="s">
        <v>485</v>
      </c>
      <c r="B295" s="59" t="s">
        <v>486</v>
      </c>
      <c r="C295" s="52"/>
      <c r="D295" s="52"/>
      <c r="E295" s="52"/>
      <c r="F295" s="52"/>
      <c r="G295" s="148"/>
      <c r="H295" s="148"/>
      <c r="I295" s="39">
        <f t="shared" si="173"/>
        <v>0</v>
      </c>
      <c r="J295" s="39">
        <f t="shared" si="174"/>
        <v>0</v>
      </c>
      <c r="K295" s="148"/>
      <c r="L295" s="45"/>
    </row>
    <row r="296" spans="1:12">
      <c r="A296" s="28" t="s">
        <v>487</v>
      </c>
      <c r="B296" s="59" t="s">
        <v>481</v>
      </c>
      <c r="C296" s="52"/>
      <c r="D296" s="52"/>
      <c r="E296" s="52"/>
      <c r="F296" s="52"/>
      <c r="G296" s="148"/>
      <c r="H296" s="148"/>
      <c r="I296" s="39">
        <f t="shared" si="173"/>
        <v>0</v>
      </c>
      <c r="J296" s="39">
        <f t="shared" si="174"/>
        <v>0</v>
      </c>
      <c r="K296" s="148"/>
      <c r="L296" s="45"/>
    </row>
    <row r="297" spans="1:12">
      <c r="A297" s="28" t="s">
        <v>488</v>
      </c>
      <c r="B297" s="58" t="s">
        <v>489</v>
      </c>
      <c r="C297" s="77">
        <f>C298</f>
        <v>0</v>
      </c>
      <c r="D297" s="77">
        <f t="shared" ref="D297:H298" si="193">D298</f>
        <v>0</v>
      </c>
      <c r="E297" s="77">
        <f t="shared" si="193"/>
        <v>0</v>
      </c>
      <c r="F297" s="77">
        <f t="shared" si="193"/>
        <v>0</v>
      </c>
      <c r="G297" s="147">
        <f t="shared" si="193"/>
        <v>0</v>
      </c>
      <c r="H297" s="147">
        <f t="shared" si="193"/>
        <v>0</v>
      </c>
      <c r="I297" s="39">
        <f t="shared" si="173"/>
        <v>0</v>
      </c>
      <c r="J297" s="39">
        <f t="shared" si="174"/>
        <v>0</v>
      </c>
      <c r="K297" s="147">
        <f t="shared" ref="K297:K298" si="194">K298</f>
        <v>0</v>
      </c>
      <c r="L297" s="45"/>
    </row>
    <row r="298" spans="1:12">
      <c r="A298" s="28" t="s">
        <v>490</v>
      </c>
      <c r="B298" s="58" t="s">
        <v>212</v>
      </c>
      <c r="C298" s="77">
        <f>C299</f>
        <v>0</v>
      </c>
      <c r="D298" s="77">
        <f t="shared" si="193"/>
        <v>0</v>
      </c>
      <c r="E298" s="77">
        <f t="shared" si="193"/>
        <v>0</v>
      </c>
      <c r="F298" s="77">
        <f t="shared" si="193"/>
        <v>0</v>
      </c>
      <c r="G298" s="147">
        <f t="shared" si="193"/>
        <v>0</v>
      </c>
      <c r="H298" s="147">
        <f t="shared" si="193"/>
        <v>0</v>
      </c>
      <c r="I298" s="39">
        <f t="shared" si="173"/>
        <v>0</v>
      </c>
      <c r="J298" s="39">
        <f t="shared" si="174"/>
        <v>0</v>
      </c>
      <c r="K298" s="147">
        <f t="shared" si="194"/>
        <v>0</v>
      </c>
      <c r="L298" s="45"/>
    </row>
    <row r="299" spans="1:12" ht="30">
      <c r="A299" s="28" t="s">
        <v>491</v>
      </c>
      <c r="B299" s="58" t="s">
        <v>224</v>
      </c>
      <c r="C299" s="77">
        <f>C302</f>
        <v>0</v>
      </c>
      <c r="D299" s="77">
        <f t="shared" ref="D299:H299" si="195">D302</f>
        <v>0</v>
      </c>
      <c r="E299" s="77">
        <f t="shared" si="195"/>
        <v>0</v>
      </c>
      <c r="F299" s="77">
        <f t="shared" si="195"/>
        <v>0</v>
      </c>
      <c r="G299" s="147">
        <f t="shared" si="195"/>
        <v>0</v>
      </c>
      <c r="H299" s="147">
        <f t="shared" si="195"/>
        <v>0</v>
      </c>
      <c r="I299" s="39">
        <f t="shared" si="173"/>
        <v>0</v>
      </c>
      <c r="J299" s="39">
        <f t="shared" si="174"/>
        <v>0</v>
      </c>
      <c r="K299" s="147">
        <f t="shared" ref="K299" si="196">K302</f>
        <v>0</v>
      </c>
      <c r="L299" s="45"/>
    </row>
    <row r="300" spans="1:12">
      <c r="A300" s="28" t="s">
        <v>492</v>
      </c>
      <c r="B300" s="58" t="s">
        <v>237</v>
      </c>
      <c r="C300" s="77">
        <f t="shared" ref="C300:H305" si="197">C301</f>
        <v>0</v>
      </c>
      <c r="D300" s="77">
        <f t="shared" si="197"/>
        <v>0</v>
      </c>
      <c r="E300" s="77">
        <f t="shared" si="197"/>
        <v>0</v>
      </c>
      <c r="F300" s="77">
        <f t="shared" si="197"/>
        <v>0</v>
      </c>
      <c r="G300" s="147">
        <f t="shared" si="197"/>
        <v>0</v>
      </c>
      <c r="H300" s="147">
        <f t="shared" si="197"/>
        <v>0</v>
      </c>
      <c r="I300" s="39">
        <f t="shared" si="173"/>
        <v>0</v>
      </c>
      <c r="J300" s="39">
        <f t="shared" si="174"/>
        <v>0</v>
      </c>
      <c r="K300" s="147">
        <f t="shared" ref="K300:K305" si="198">K301</f>
        <v>0</v>
      </c>
      <c r="L300" s="45"/>
    </row>
    <row r="301" spans="1:12">
      <c r="A301" s="28" t="s">
        <v>493</v>
      </c>
      <c r="B301" s="58" t="s">
        <v>212</v>
      </c>
      <c r="C301" s="77">
        <f t="shared" si="197"/>
        <v>0</v>
      </c>
      <c r="D301" s="77">
        <f t="shared" si="197"/>
        <v>0</v>
      </c>
      <c r="E301" s="77">
        <f t="shared" si="197"/>
        <v>0</v>
      </c>
      <c r="F301" s="77">
        <f t="shared" si="197"/>
        <v>0</v>
      </c>
      <c r="G301" s="147">
        <f t="shared" si="197"/>
        <v>0</v>
      </c>
      <c r="H301" s="147">
        <f t="shared" si="197"/>
        <v>0</v>
      </c>
      <c r="I301" s="39">
        <f t="shared" si="173"/>
        <v>0</v>
      </c>
      <c r="J301" s="39">
        <f t="shared" si="174"/>
        <v>0</v>
      </c>
      <c r="K301" s="147">
        <f t="shared" si="198"/>
        <v>0</v>
      </c>
    </row>
    <row r="302" spans="1:12" ht="30">
      <c r="A302" s="28" t="s">
        <v>494</v>
      </c>
      <c r="B302" s="59" t="s">
        <v>224</v>
      </c>
      <c r="C302" s="77">
        <f t="shared" si="197"/>
        <v>0</v>
      </c>
      <c r="D302" s="77">
        <f t="shared" si="197"/>
        <v>0</v>
      </c>
      <c r="E302" s="77">
        <f t="shared" si="197"/>
        <v>0</v>
      </c>
      <c r="F302" s="77">
        <f t="shared" si="197"/>
        <v>0</v>
      </c>
      <c r="G302" s="147">
        <f t="shared" si="197"/>
        <v>0</v>
      </c>
      <c r="H302" s="147">
        <f t="shared" si="197"/>
        <v>0</v>
      </c>
      <c r="I302" s="39">
        <f t="shared" si="173"/>
        <v>0</v>
      </c>
      <c r="J302" s="39">
        <f t="shared" si="174"/>
        <v>0</v>
      </c>
      <c r="K302" s="147">
        <f t="shared" si="198"/>
        <v>0</v>
      </c>
    </row>
    <row r="303" spans="1:12">
      <c r="A303" s="28" t="s">
        <v>495</v>
      </c>
      <c r="B303" s="58" t="s">
        <v>511</v>
      </c>
      <c r="C303" s="77">
        <f t="shared" si="197"/>
        <v>0</v>
      </c>
      <c r="D303" s="77">
        <f t="shared" si="197"/>
        <v>0</v>
      </c>
      <c r="E303" s="77">
        <f t="shared" si="197"/>
        <v>0</v>
      </c>
      <c r="F303" s="77">
        <f t="shared" si="197"/>
        <v>0</v>
      </c>
      <c r="G303" s="147">
        <f t="shared" si="197"/>
        <v>0</v>
      </c>
      <c r="H303" s="147">
        <f t="shared" si="197"/>
        <v>0</v>
      </c>
      <c r="I303" s="39">
        <f t="shared" si="173"/>
        <v>0</v>
      </c>
      <c r="J303" s="39">
        <f t="shared" si="174"/>
        <v>0</v>
      </c>
      <c r="K303" s="147">
        <f t="shared" si="198"/>
        <v>0</v>
      </c>
    </row>
    <row r="304" spans="1:12">
      <c r="A304" s="28" t="s">
        <v>496</v>
      </c>
      <c r="B304" s="58" t="s">
        <v>486</v>
      </c>
      <c r="C304" s="77">
        <f t="shared" si="197"/>
        <v>0</v>
      </c>
      <c r="D304" s="77">
        <f t="shared" si="197"/>
        <v>0</v>
      </c>
      <c r="E304" s="77">
        <f t="shared" si="197"/>
        <v>0</v>
      </c>
      <c r="F304" s="77">
        <f t="shared" si="197"/>
        <v>0</v>
      </c>
      <c r="G304" s="147">
        <f t="shared" si="197"/>
        <v>0</v>
      </c>
      <c r="H304" s="147">
        <f t="shared" si="197"/>
        <v>0</v>
      </c>
      <c r="I304" s="39">
        <f t="shared" si="173"/>
        <v>0</v>
      </c>
      <c r="J304" s="39">
        <f t="shared" si="174"/>
        <v>0</v>
      </c>
      <c r="K304" s="147">
        <f t="shared" si="198"/>
        <v>0</v>
      </c>
    </row>
    <row r="305" spans="1:11">
      <c r="A305" s="28" t="s">
        <v>497</v>
      </c>
      <c r="B305" s="58" t="s">
        <v>498</v>
      </c>
      <c r="C305" s="77">
        <f t="shared" si="197"/>
        <v>0</v>
      </c>
      <c r="D305" s="77">
        <f t="shared" si="197"/>
        <v>0</v>
      </c>
      <c r="E305" s="77">
        <f t="shared" si="197"/>
        <v>0</v>
      </c>
      <c r="F305" s="77">
        <f t="shared" si="197"/>
        <v>0</v>
      </c>
      <c r="G305" s="147">
        <f t="shared" si="197"/>
        <v>0</v>
      </c>
      <c r="H305" s="147">
        <f t="shared" si="197"/>
        <v>0</v>
      </c>
      <c r="I305" s="39">
        <f t="shared" si="173"/>
        <v>0</v>
      </c>
      <c r="J305" s="39">
        <f t="shared" si="174"/>
        <v>0</v>
      </c>
      <c r="K305" s="147">
        <f t="shared" si="198"/>
        <v>0</v>
      </c>
    </row>
    <row r="306" spans="1:11">
      <c r="A306" s="28" t="s">
        <v>499</v>
      </c>
      <c r="B306" s="59" t="s">
        <v>500</v>
      </c>
      <c r="C306" s="52"/>
      <c r="D306" s="52"/>
      <c r="E306" s="52"/>
      <c r="F306" s="52"/>
      <c r="G306" s="148"/>
      <c r="H306" s="148"/>
      <c r="I306" s="39">
        <f t="shared" si="173"/>
        <v>0</v>
      </c>
      <c r="J306" s="39">
        <f t="shared" si="174"/>
        <v>0</v>
      </c>
      <c r="K306" s="148"/>
    </row>
    <row r="307" spans="1:11">
      <c r="B307" s="111" t="s">
        <v>549</v>
      </c>
      <c r="C307" s="32"/>
      <c r="D307" s="32"/>
      <c r="E307" s="32"/>
      <c r="G307" s="149"/>
      <c r="H307" s="149"/>
    </row>
    <row r="308" spans="1:11">
      <c r="B308" s="13"/>
      <c r="C308" s="32"/>
      <c r="D308" s="32"/>
      <c r="E308" s="32"/>
    </row>
    <row r="309" spans="1:11" ht="15.75">
      <c r="A309" s="92" t="s">
        <v>537</v>
      </c>
      <c r="B309" s="93"/>
      <c r="C309" s="32"/>
      <c r="D309" s="91"/>
      <c r="E309" s="32"/>
    </row>
    <row r="310" spans="1:11">
      <c r="A310" s="27"/>
      <c r="B310" s="94"/>
      <c r="C310" s="32"/>
      <c r="D310" s="91"/>
      <c r="E310" s="32"/>
    </row>
    <row r="311" spans="1:11" ht="15.75">
      <c r="A311" s="95"/>
      <c r="B311" s="96" t="s">
        <v>538</v>
      </c>
      <c r="C311" s="32"/>
      <c r="D311" s="97" t="s">
        <v>539</v>
      </c>
      <c r="E311" s="32"/>
    </row>
    <row r="312" spans="1:11">
      <c r="A312" s="27"/>
      <c r="B312" s="22" t="s">
        <v>546</v>
      </c>
      <c r="C312" s="32"/>
      <c r="D312" s="98" t="s">
        <v>541</v>
      </c>
      <c r="E312" s="32"/>
    </row>
    <row r="313" spans="1:11">
      <c r="C313" s="32"/>
      <c r="D313" s="98"/>
      <c r="E313" s="32"/>
    </row>
    <row r="314" spans="1:11">
      <c r="C314" s="32"/>
      <c r="D314" s="98"/>
      <c r="E314" s="32"/>
    </row>
    <row r="315" spans="1:11">
      <c r="C315" s="32"/>
      <c r="D315" s="99" t="s">
        <v>542</v>
      </c>
      <c r="E315" s="32"/>
    </row>
    <row r="316" spans="1:11">
      <c r="C316" s="32"/>
      <c r="D316" s="98" t="s">
        <v>543</v>
      </c>
      <c r="E316" s="32"/>
    </row>
    <row r="317" spans="1:11">
      <c r="C317" s="32"/>
      <c r="D317" s="32"/>
      <c r="E317" s="32"/>
    </row>
    <row r="318" spans="1:11">
      <c r="C318" s="32"/>
      <c r="D318" s="101" t="s">
        <v>544</v>
      </c>
      <c r="E318" s="32"/>
    </row>
    <row r="319" spans="1:11">
      <c r="C319" s="32"/>
      <c r="D319" s="22" t="s">
        <v>545</v>
      </c>
      <c r="E319" s="32"/>
    </row>
  </sheetData>
  <protectedRanges>
    <protectedRange sqref="B3:B4 C2:C4" name="Zonă1_1" securityDescriptor="O:WDG:WDD:(A;;CC;;;WD)"/>
    <protectedRange sqref="B2" name="Zonă1_1_1_1_1_1_1" securityDescriptor="O:WDG:WDD:(A;;CC;;;WD)"/>
    <protectedRange sqref="G38:H41 G95:H95 G98:H98 K38:K41 K95 K98" name="Zonă3_21"/>
    <protectedRange sqref="G34:H34 K34" name="Zonă3_1_1"/>
    <protectedRange sqref="G36:H36 K36" name="Zonă3_2_1"/>
    <protectedRange sqref="G46:H51 K46:K51" name="Zonă3_3_1"/>
    <protectedRange sqref="G54:H57 K54:K57" name="Zonă3_4_1"/>
    <protectedRange sqref="G62:H66 K62:K66" name="Zonă3_5_1"/>
    <protectedRange sqref="G70:H70 K70" name="Zonă3_6_1"/>
    <protectedRange sqref="G81:H85 K81:K85" name="Zonă3_7_1"/>
    <protectedRange sqref="G92:H94 K92:K94" name="Zonă3_8_1"/>
    <protectedRange sqref="G97:H97 K97" name="Zonă3_9_1"/>
    <protectedRange sqref="G101:H106 K101:K106" name="Zonă3_10_1"/>
    <protectedRange sqref="G107:H107 K107" name="Zonă3_11_1"/>
    <protectedRange sqref="G113:H113 K113" name="Zonă3_12_1"/>
    <protectedRange sqref="G116:H116 K116" name="Zonă3_13_1"/>
    <protectedRange sqref="G119:H120 K119:K120" name="Zonă3_14_1"/>
    <protectedRange sqref="G125:H126 K125:K126" name="Zonă3_15_1"/>
    <protectedRange sqref="G135:H138 K135:K138" name="Zonă3_16_1"/>
    <protectedRange sqref="G141:H141 K141" name="Zonă3_17_1"/>
    <protectedRange sqref="G147:H148 K147:K148" name="Zonă3_18_1"/>
    <protectedRange sqref="G150:H151 K150:K151" name="Zonă3_19_1"/>
    <protectedRange sqref="G153:H154 K153:K154" name="Zonă3_20_1"/>
    <protectedRange sqref="H208 K208" name="Zonă3_22_1"/>
    <protectedRange sqref="G214:H218 K214:K218" name="Zonă3_23_1"/>
    <protectedRange sqref="G188:H190 K188:K190" name="Zonă3_24_1"/>
    <protectedRange sqref="G26:H33 K26:K33" name="Zonă3_25_1"/>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venituri</vt:lpstr>
      <vt:lpstr>cheltuieli</vt:lpstr>
      <vt:lpstr>venituri!Zona_de_imprimat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Fanica ORMAN</cp:lastModifiedBy>
  <cp:lastPrinted>2023-02-08T15:50:11Z</cp:lastPrinted>
  <dcterms:created xsi:type="dcterms:W3CDTF">2023-02-07T08:41:31Z</dcterms:created>
  <dcterms:modified xsi:type="dcterms:W3CDTF">2023-12-11T10:53:05Z</dcterms:modified>
</cp:coreProperties>
</file>